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erk\Desktop\SFPC Docs\Holly Docs\Finance\Audit\2021 - 22\Website\"/>
    </mc:Choice>
  </mc:AlternateContent>
  <xr:revisionPtr revIDLastSave="0" documentId="8_{4FD1CAFE-6773-404B-97A4-7C3AB0BC653D}" xr6:coauthVersionLast="47" xr6:coauthVersionMax="47" xr10:uidLastSave="{00000000-0000-0000-0000-000000000000}"/>
  <bookViews>
    <workbookView xWindow="-108" yWindow="-108" windowWidth="23256" windowHeight="12456" tabRatio="875" xr2:uid="{17DE922C-4429-4092-9BC3-371097BFF491}"/>
  </bookViews>
  <sheets>
    <sheet name="2021-22" sheetId="21" r:id="rId1"/>
    <sheet name="Flowerbeds Uncorrected" sheetId="9" state="hidden" r:id="rId2"/>
    <sheet name="Full Summary" sheetId="41" r:id="rId3"/>
    <sheet name="Revised Format Summary" sheetId="42" state="hidden" r:id="rId4"/>
    <sheet name="Full Bank Reconciliation" sheetId="43" r:id="rId5"/>
    <sheet name="Year End 2020.21" sheetId="48" r:id="rId6"/>
  </sheets>
  <definedNames>
    <definedName name="_xlnm._FilterDatabase" localSheetId="0" hidden="1">'2021-22'!$A$4:$AM$86</definedName>
    <definedName name="_xlnm.Print_Area" localSheetId="1">'Flowerbeds Uncorrected'!$A$1:$Q$20</definedName>
    <definedName name="_xlnm.Print_Area" localSheetId="4">'Full Bank Reconciliation'!$A$1:$I$49</definedName>
    <definedName name="_xlnm.Print_Area" localSheetId="3">'Revised Format Summary'!$A$1:$K$47</definedName>
    <definedName name="_xlnm.Print_Area" localSheetId="5">'Year End 2020.21'!$A$1:$G$58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48" l="1"/>
  <c r="E35" i="48" l="1"/>
  <c r="A15" i="48" l="1"/>
  <c r="A32" i="48"/>
  <c r="A49" i="48"/>
  <c r="A45" i="48"/>
  <c r="E45" i="48"/>
  <c r="E49" i="48" s="1"/>
  <c r="AL84" i="21"/>
  <c r="AL85" i="21"/>
  <c r="AK86" i="21"/>
  <c r="E31" i="48" s="1"/>
  <c r="F31" i="48" s="1"/>
  <c r="AJ86" i="21"/>
  <c r="AI86" i="21"/>
  <c r="E30" i="48" s="1"/>
  <c r="F30" i="48" s="1"/>
  <c r="AH86" i="21"/>
  <c r="E27" i="48" s="1"/>
  <c r="F27" i="48" s="1"/>
  <c r="AG86" i="21"/>
  <c r="E28" i="48" s="1"/>
  <c r="F28" i="48" s="1"/>
  <c r="AF86" i="21"/>
  <c r="E22" i="48" s="1"/>
  <c r="F22" i="48" s="1"/>
  <c r="AE86" i="21"/>
  <c r="E21" i="48" s="1"/>
  <c r="F21" i="48" s="1"/>
  <c r="AD86" i="21"/>
  <c r="AC86" i="21"/>
  <c r="AB86" i="21"/>
  <c r="AA86" i="21"/>
  <c r="Z86" i="21"/>
  <c r="Y86" i="21"/>
  <c r="X86" i="21"/>
  <c r="W86" i="21"/>
  <c r="E25" i="48" s="1"/>
  <c r="F25" i="48" s="1"/>
  <c r="V86" i="21"/>
  <c r="U86" i="21"/>
  <c r="T86" i="21"/>
  <c r="E23" i="48" s="1"/>
  <c r="F23" i="48" s="1"/>
  <c r="S86" i="21"/>
  <c r="E26" i="48" s="1"/>
  <c r="F26" i="48" s="1"/>
  <c r="R86" i="21"/>
  <c r="Q86" i="21"/>
  <c r="P86" i="21"/>
  <c r="O86" i="21"/>
  <c r="N86" i="21"/>
  <c r="J86" i="21"/>
  <c r="E11" i="48" s="1"/>
  <c r="F11" i="48" s="1"/>
  <c r="K86" i="21"/>
  <c r="E12" i="48" s="1"/>
  <c r="F12" i="48" s="1"/>
  <c r="L86" i="21"/>
  <c r="E13" i="48" s="1"/>
  <c r="F13" i="48" s="1"/>
  <c r="E86" i="21"/>
  <c r="E6" i="48" s="1"/>
  <c r="F6" i="48" s="1"/>
  <c r="F86" i="21"/>
  <c r="E7" i="48" s="1"/>
  <c r="F7" i="48" s="1"/>
  <c r="G86" i="21"/>
  <c r="E8" i="48" s="1"/>
  <c r="F8" i="48" s="1"/>
  <c r="H86" i="21"/>
  <c r="E9" i="48" s="1"/>
  <c r="F9" i="48" s="1"/>
  <c r="I86" i="21"/>
  <c r="E10" i="48" s="1"/>
  <c r="F10" i="48" s="1"/>
  <c r="AL61" i="21"/>
  <c r="M61" i="21"/>
  <c r="AL8" i="21"/>
  <c r="M8" i="21"/>
  <c r="D30" i="43"/>
  <c r="E19" i="48" l="1"/>
  <c r="F19" i="48" s="1"/>
  <c r="E18" i="48"/>
  <c r="F18" i="48" s="1"/>
  <c r="E15" i="48"/>
  <c r="G14" i="41"/>
  <c r="G13" i="41"/>
  <c r="G10" i="41"/>
  <c r="AL83" i="21"/>
  <c r="AL82" i="21"/>
  <c r="AL81" i="21"/>
  <c r="AL80" i="21"/>
  <c r="AL79" i="21"/>
  <c r="AL78" i="21"/>
  <c r="AL77" i="21"/>
  <c r="AL76" i="21"/>
  <c r="AL75" i="21"/>
  <c r="AL74" i="21"/>
  <c r="AL73" i="21"/>
  <c r="AL72" i="21"/>
  <c r="AL71" i="21"/>
  <c r="AL70" i="21"/>
  <c r="AL69" i="21"/>
  <c r="AL68" i="21"/>
  <c r="AL67" i="21"/>
  <c r="AL66" i="21"/>
  <c r="AL65" i="21"/>
  <c r="AL64" i="21"/>
  <c r="AL63" i="21"/>
  <c r="AL62" i="21"/>
  <c r="AL60" i="21"/>
  <c r="AL59" i="21"/>
  <c r="AL58" i="21"/>
  <c r="AL57" i="21"/>
  <c r="AL56" i="21"/>
  <c r="AL55" i="21"/>
  <c r="AL54" i="21"/>
  <c r="AL53" i="21"/>
  <c r="AL52" i="21"/>
  <c r="AL51" i="21"/>
  <c r="AL50" i="21"/>
  <c r="AL49" i="21"/>
  <c r="AL48" i="21"/>
  <c r="AL47" i="21"/>
  <c r="AL46" i="21"/>
  <c r="AL45" i="21"/>
  <c r="AL44" i="21"/>
  <c r="AL43" i="21"/>
  <c r="AL42" i="21"/>
  <c r="AL41" i="21"/>
  <c r="AL40" i="21"/>
  <c r="AL39" i="21"/>
  <c r="AL38" i="21"/>
  <c r="AL37" i="21"/>
  <c r="AL36" i="21"/>
  <c r="AL35" i="21"/>
  <c r="AL34" i="21"/>
  <c r="AL33" i="21"/>
  <c r="AL32" i="21"/>
  <c r="AL31" i="21"/>
  <c r="AL30" i="21"/>
  <c r="AL29" i="21"/>
  <c r="AL28" i="21"/>
  <c r="AL27" i="21"/>
  <c r="AL26" i="21"/>
  <c r="AL25" i="21"/>
  <c r="AL24" i="21"/>
  <c r="AL23" i="21"/>
  <c r="AL22" i="21"/>
  <c r="AL21" i="21"/>
  <c r="AL20" i="21"/>
  <c r="AL19" i="21"/>
  <c r="AL18" i="21"/>
  <c r="AL17" i="21"/>
  <c r="AL16" i="21"/>
  <c r="AL15" i="21"/>
  <c r="AL14" i="21"/>
  <c r="AL13" i="21"/>
  <c r="AL12" i="21"/>
  <c r="AL11" i="21"/>
  <c r="AL10" i="21"/>
  <c r="AL9" i="21"/>
  <c r="AL7" i="21"/>
  <c r="F23" i="43"/>
  <c r="M7" i="21"/>
  <c r="M9" i="21"/>
  <c r="M10" i="21"/>
  <c r="M11" i="21"/>
  <c r="M12" i="21"/>
  <c r="M13" i="21"/>
  <c r="M14" i="21"/>
  <c r="M15" i="21"/>
  <c r="M16" i="21"/>
  <c r="M17" i="21"/>
  <c r="M18" i="21"/>
  <c r="M19" i="21"/>
  <c r="M20" i="21"/>
  <c r="M21" i="21"/>
  <c r="M22" i="21"/>
  <c r="M23" i="21"/>
  <c r="M24" i="21"/>
  <c r="M25" i="21"/>
  <c r="M26" i="21"/>
  <c r="M27" i="21"/>
  <c r="M28" i="21"/>
  <c r="M29" i="21"/>
  <c r="M30" i="21"/>
  <c r="M31" i="21"/>
  <c r="M32" i="21"/>
  <c r="M33" i="21"/>
  <c r="M34" i="21"/>
  <c r="M35" i="21"/>
  <c r="M36" i="21"/>
  <c r="M37" i="21"/>
  <c r="M38" i="21"/>
  <c r="M39" i="21"/>
  <c r="M40" i="21"/>
  <c r="M41" i="21"/>
  <c r="M42" i="21"/>
  <c r="M43" i="21"/>
  <c r="M44" i="21"/>
  <c r="M45" i="21"/>
  <c r="M46" i="21"/>
  <c r="M47" i="21"/>
  <c r="M48" i="21"/>
  <c r="M49" i="21"/>
  <c r="M50" i="21"/>
  <c r="M51" i="21"/>
  <c r="M52" i="21"/>
  <c r="M53" i="21"/>
  <c r="M54" i="21"/>
  <c r="M55" i="21"/>
  <c r="M56" i="21"/>
  <c r="M57" i="21"/>
  <c r="M58" i="21"/>
  <c r="M59" i="21"/>
  <c r="M60" i="21"/>
  <c r="M62" i="21"/>
  <c r="M63" i="21"/>
  <c r="M64" i="21"/>
  <c r="M65" i="21"/>
  <c r="M66" i="21"/>
  <c r="M67" i="21"/>
  <c r="M68" i="21"/>
  <c r="M69" i="21"/>
  <c r="M70" i="21"/>
  <c r="M71" i="21"/>
  <c r="M72" i="21"/>
  <c r="M73" i="21"/>
  <c r="M74" i="21"/>
  <c r="M75" i="21"/>
  <c r="M76" i="21"/>
  <c r="M77" i="21"/>
  <c r="M78" i="21"/>
  <c r="M79" i="21"/>
  <c r="M80" i="21"/>
  <c r="M81" i="21"/>
  <c r="M82" i="21"/>
  <c r="M83" i="21"/>
  <c r="M84" i="21"/>
  <c r="M85" i="21"/>
  <c r="M6" i="21"/>
  <c r="AL6" i="21"/>
  <c r="F15" i="48" l="1"/>
  <c r="E36" i="48"/>
  <c r="M86" i="21"/>
  <c r="H10" i="43" s="1"/>
  <c r="H12" i="43" s="1"/>
  <c r="AL86" i="21"/>
  <c r="AJ87" i="21"/>
  <c r="AK87" i="21"/>
  <c r="H14" i="43" l="1"/>
  <c r="H15" i="43" s="1"/>
  <c r="AJ88" i="21"/>
  <c r="J23" i="41"/>
  <c r="J21" i="41"/>
  <c r="J19" i="41"/>
  <c r="J18" i="41"/>
  <c r="J17" i="41"/>
  <c r="J16" i="41"/>
  <c r="J14" i="41"/>
  <c r="J13" i="41"/>
  <c r="J12" i="41"/>
  <c r="J11" i="41"/>
  <c r="J10" i="41"/>
  <c r="G29" i="41"/>
  <c r="J29" i="41" s="1"/>
  <c r="G28" i="41"/>
  <c r="J28" i="41" s="1"/>
  <c r="G27" i="41"/>
  <c r="J27" i="41" s="1"/>
  <c r="G26" i="41"/>
  <c r="J26" i="41" s="1"/>
  <c r="G25" i="41"/>
  <c r="J25" i="41" s="1"/>
  <c r="G24" i="41"/>
  <c r="J24" i="41" s="1"/>
  <c r="G22" i="41"/>
  <c r="J22" i="41" s="1"/>
  <c r="G20" i="41"/>
  <c r="J20" i="41" s="1"/>
  <c r="G16" i="41"/>
  <c r="G15" i="41"/>
  <c r="J15" i="41" s="1"/>
  <c r="B11" i="41" l="1"/>
  <c r="B12" i="41"/>
  <c r="U87" i="21" l="1"/>
  <c r="E24" i="48" s="1"/>
  <c r="F24" i="48" s="1"/>
  <c r="A6" i="43" l="1"/>
  <c r="C29" i="42" l="1"/>
  <c r="C28" i="42"/>
  <c r="C27" i="42"/>
  <c r="C26" i="42"/>
  <c r="C25" i="42"/>
  <c r="C24" i="42"/>
  <c r="C23" i="42"/>
  <c r="C22" i="42"/>
  <c r="C21" i="42"/>
  <c r="C20" i="42"/>
  <c r="C19" i="42"/>
  <c r="C18" i="42"/>
  <c r="C13" i="42"/>
  <c r="C12" i="42"/>
  <c r="C11" i="42"/>
  <c r="C10" i="42"/>
  <c r="AM86" i="21" l="1"/>
  <c r="B13" i="41" l="1"/>
  <c r="F36" i="42"/>
  <c r="F35" i="42"/>
  <c r="E20" i="48"/>
  <c r="F20" i="48" s="1"/>
  <c r="E29" i="48"/>
  <c r="F29" i="48" s="1"/>
  <c r="E32" i="48" l="1"/>
  <c r="AL87" i="21"/>
  <c r="F32" i="48" l="1"/>
  <c r="E37" i="48"/>
  <c r="E38" i="48" s="1"/>
  <c r="E10" i="41"/>
  <c r="K10" i="41" s="1"/>
  <c r="D39" i="43"/>
  <c r="D34" i="43"/>
  <c r="H40" i="43" s="1"/>
  <c r="I40" i="43" s="1"/>
  <c r="J30" i="42"/>
  <c r="C30" i="42"/>
  <c r="P29" i="42"/>
  <c r="E29" i="42" s="1"/>
  <c r="K29" i="42" s="1"/>
  <c r="P28" i="42"/>
  <c r="E28" i="42" s="1"/>
  <c r="P27" i="42"/>
  <c r="E27" i="42" s="1"/>
  <c r="P26" i="42"/>
  <c r="E26" i="42" s="1"/>
  <c r="K26" i="42" s="1"/>
  <c r="P25" i="42"/>
  <c r="E25" i="42" s="1"/>
  <c r="K25" i="42" s="1"/>
  <c r="P24" i="42"/>
  <c r="E24" i="42" s="1"/>
  <c r="K24" i="42" s="1"/>
  <c r="P23" i="42"/>
  <c r="E23" i="42" s="1"/>
  <c r="K23" i="42" s="1"/>
  <c r="P22" i="42"/>
  <c r="E22" i="42" s="1"/>
  <c r="K22" i="42" s="1"/>
  <c r="P21" i="42"/>
  <c r="E21" i="42" s="1"/>
  <c r="K21" i="42" s="1"/>
  <c r="P20" i="42"/>
  <c r="E20" i="42" s="1"/>
  <c r="K20" i="42" s="1"/>
  <c r="P19" i="42"/>
  <c r="E19" i="42" s="1"/>
  <c r="P18" i="42"/>
  <c r="E18" i="42" s="1"/>
  <c r="K18" i="42" s="1"/>
  <c r="P17" i="42"/>
  <c r="P16" i="42"/>
  <c r="J16" i="42"/>
  <c r="C16" i="42"/>
  <c r="P15" i="42"/>
  <c r="E15" i="42" s="1"/>
  <c r="K15" i="42" s="1"/>
  <c r="P14" i="42"/>
  <c r="E14" i="42" s="1"/>
  <c r="K14" i="42" s="1"/>
  <c r="P13" i="42"/>
  <c r="E13" i="42" s="1"/>
  <c r="K13" i="42" s="1"/>
  <c r="P12" i="42"/>
  <c r="E12" i="42" s="1"/>
  <c r="K12" i="42" s="1"/>
  <c r="P11" i="42"/>
  <c r="E11" i="42" s="1"/>
  <c r="K11" i="42" s="1"/>
  <c r="E10" i="42"/>
  <c r="K10" i="42" s="1"/>
  <c r="J30" i="41"/>
  <c r="I30" i="41"/>
  <c r="G30" i="41"/>
  <c r="C32" i="42" l="1"/>
  <c r="J32" i="42"/>
  <c r="K28" i="42"/>
  <c r="K27" i="42"/>
  <c r="K19" i="42"/>
  <c r="K16" i="42"/>
  <c r="E16" i="42"/>
  <c r="E30" i="42"/>
  <c r="K30" i="42" l="1"/>
  <c r="K32" i="42" s="1"/>
  <c r="E32" i="42"/>
  <c r="F13" i="42" l="1"/>
  <c r="H13" i="42" s="1"/>
  <c r="B15" i="41"/>
  <c r="F12" i="42"/>
  <c r="H12" i="42" s="1"/>
  <c r="B14" i="41"/>
  <c r="B17" i="41"/>
  <c r="F15" i="42"/>
  <c r="H15" i="42" s="1"/>
  <c r="F11" i="42"/>
  <c r="H11" i="42" s="1"/>
  <c r="F10" i="42"/>
  <c r="H10" i="42" s="1"/>
  <c r="B10" i="41"/>
  <c r="E19" i="41"/>
  <c r="E12" i="41"/>
  <c r="F20" i="42"/>
  <c r="H20" i="42" s="1"/>
  <c r="E14" i="41"/>
  <c r="E24" i="41"/>
  <c r="F24" i="42"/>
  <c r="H24" i="42" s="1"/>
  <c r="E17" i="41"/>
  <c r="E13" i="41"/>
  <c r="F19" i="42"/>
  <c r="H19" i="42" s="1"/>
  <c r="F29" i="42"/>
  <c r="H29" i="42" s="1"/>
  <c r="E29" i="41"/>
  <c r="F25" i="42"/>
  <c r="H25" i="42" s="1"/>
  <c r="E25" i="41"/>
  <c r="E18" i="41"/>
  <c r="E11" i="41"/>
  <c r="E21" i="41"/>
  <c r="F27" i="42"/>
  <c r="H27" i="42" s="1"/>
  <c r="E27" i="41"/>
  <c r="F14" i="42"/>
  <c r="B16" i="41"/>
  <c r="E28" i="41"/>
  <c r="F28" i="42"/>
  <c r="H28" i="42" s="1"/>
  <c r="F26" i="42"/>
  <c r="H26" i="42" s="1"/>
  <c r="E26" i="41"/>
  <c r="E16" i="41"/>
  <c r="E15" i="41" l="1"/>
  <c r="H15" i="41" s="1"/>
  <c r="AK88" i="21"/>
  <c r="E34" i="41"/>
  <c r="E22" i="41"/>
  <c r="F22" i="42"/>
  <c r="H22" i="42" s="1"/>
  <c r="E20" i="41"/>
  <c r="K20" i="41" s="1"/>
  <c r="B33" i="41"/>
  <c r="F18" i="42"/>
  <c r="H18" i="42" s="1"/>
  <c r="K13" i="41"/>
  <c r="H13" i="41"/>
  <c r="H25" i="41"/>
  <c r="K25" i="41"/>
  <c r="K24" i="41"/>
  <c r="H24" i="41"/>
  <c r="K27" i="41"/>
  <c r="H27" i="41"/>
  <c r="K29" i="41"/>
  <c r="H29" i="41"/>
  <c r="E33" i="41"/>
  <c r="K14" i="41"/>
  <c r="H14" i="41"/>
  <c r="H14" i="42"/>
  <c r="H16" i="42" s="1"/>
  <c r="F16" i="42"/>
  <c r="K28" i="41"/>
  <c r="H28" i="41"/>
  <c r="H10" i="41"/>
  <c r="H26" i="41"/>
  <c r="K26" i="41"/>
  <c r="K15" i="41" l="1"/>
  <c r="E30" i="41"/>
  <c r="H20" i="41"/>
  <c r="K22" i="41"/>
  <c r="H22" i="41"/>
  <c r="K30" i="41" l="1"/>
  <c r="H30" i="41"/>
  <c r="F23" i="42" l="1"/>
  <c r="H23" i="42" s="1"/>
  <c r="F21" i="42"/>
  <c r="H21" i="42" l="1"/>
  <c r="H30" i="42" s="1"/>
  <c r="H32" i="42" s="1"/>
  <c r="F30" i="42"/>
  <c r="F32" i="42" s="1"/>
  <c r="O17" i="9" l="1"/>
  <c r="O18" i="9"/>
  <c r="O19" i="9"/>
  <c r="O20" i="9"/>
  <c r="K17" i="9"/>
  <c r="L21" i="9"/>
  <c r="M21" i="9"/>
  <c r="N21" i="9"/>
  <c r="P21" i="9"/>
  <c r="J21" i="9"/>
  <c r="O7" i="9"/>
  <c r="O8" i="9"/>
  <c r="O21" i="9" s="1"/>
  <c r="O9" i="9"/>
  <c r="O10" i="9"/>
  <c r="O11" i="9"/>
  <c r="O12" i="9"/>
  <c r="O13" i="9"/>
  <c r="O14" i="9"/>
  <c r="O15" i="9"/>
  <c r="O16" i="9"/>
  <c r="O6" i="9"/>
  <c r="K7" i="9"/>
  <c r="K8" i="9"/>
  <c r="K9" i="9"/>
  <c r="K10" i="9"/>
  <c r="K11" i="9"/>
  <c r="K12" i="9"/>
  <c r="K13" i="9"/>
  <c r="K14" i="9"/>
  <c r="K15" i="9"/>
  <c r="K16" i="9"/>
  <c r="D19" i="9" l="1"/>
  <c r="K6" i="9" l="1"/>
  <c r="Q6" i="9" l="1"/>
  <c r="Q7" i="9" s="1"/>
  <c r="Q8" i="9" s="1"/>
  <c r="Q9" i="9" s="1"/>
  <c r="Q10" i="9" s="1"/>
  <c r="Q11" i="9" s="1"/>
  <c r="Q12" i="9" s="1"/>
  <c r="Q13" i="9" s="1"/>
  <c r="Q14" i="9" s="1"/>
  <c r="Q15" i="9" s="1"/>
  <c r="Q16" i="9" s="1"/>
  <c r="Q17" i="9" s="1"/>
  <c r="Q18" i="9" s="1"/>
  <c r="Q19" i="9" s="1"/>
  <c r="Q20" i="9" s="1"/>
  <c r="K21" i="9"/>
  <c r="K5" i="9"/>
  <c r="Q22" i="9" l="1"/>
  <c r="O5" i="9"/>
</calcChain>
</file>

<file path=xl/sharedStrings.xml><?xml version="1.0" encoding="utf-8"?>
<sst xmlns="http://schemas.openxmlformats.org/spreadsheetml/2006/main" count="365" uniqueCount="221">
  <si>
    <t>DETAILS</t>
  </si>
  <si>
    <t>Date</t>
  </si>
  <si>
    <t>Description</t>
  </si>
  <si>
    <t>Ref</t>
  </si>
  <si>
    <t>TOTALS</t>
  </si>
  <si>
    <t>VAT</t>
  </si>
  <si>
    <t>INT</t>
  </si>
  <si>
    <t>TOTAL</t>
  </si>
  <si>
    <t>RECEIPT</t>
  </si>
  <si>
    <t>PAYMENTS</t>
  </si>
  <si>
    <t>BALANCE</t>
  </si>
  <si>
    <t>CLOSING BALANCE</t>
  </si>
  <si>
    <t>VILLAGE</t>
  </si>
  <si>
    <t>HALL</t>
  </si>
  <si>
    <t>Opening Balance</t>
  </si>
  <si>
    <t>AUDIT</t>
  </si>
  <si>
    <t>Grant</t>
  </si>
  <si>
    <t>Receipts</t>
  </si>
  <si>
    <t>Payments</t>
  </si>
  <si>
    <t>Flowerbed Sponsorship</t>
  </si>
  <si>
    <t>Inv No</t>
  </si>
  <si>
    <t>Paid</t>
  </si>
  <si>
    <t>Amount</t>
  </si>
  <si>
    <t>Date Paid</t>
  </si>
  <si>
    <t>Hope &amp; Anchor</t>
  </si>
  <si>
    <t>Ecuyer</t>
  </si>
  <si>
    <t>Market Place Chippy</t>
  </si>
  <si>
    <t>Lawn &amp; Order</t>
  </si>
  <si>
    <t>SCK Haulage</t>
  </si>
  <si>
    <t>LFC Horkstow</t>
  </si>
  <si>
    <t>Fair Share Group / Cre8a</t>
  </si>
  <si>
    <t>On Behalf of South Ferriby Parish Council</t>
  </si>
  <si>
    <t>Position:</t>
  </si>
  <si>
    <t>Signature:</t>
  </si>
  <si>
    <t>TOTAL PAYMENTS</t>
  </si>
  <si>
    <t>TOTAL RECEIPTS</t>
  </si>
  <si>
    <t>Audit</t>
  </si>
  <si>
    <t>Village Hall Hire</t>
  </si>
  <si>
    <t>Travel Costs</t>
  </si>
  <si>
    <t>Office Costs</t>
  </si>
  <si>
    <t>Playing Field</t>
  </si>
  <si>
    <t>Beaulah Park</t>
  </si>
  <si>
    <t>Insurance</t>
  </si>
  <si>
    <t>Training</t>
  </si>
  <si>
    <t>£</t>
  </si>
  <si>
    <t xml:space="preserve">Financial Summary </t>
  </si>
  <si>
    <t>Less unpresented cheques:</t>
  </si>
  <si>
    <t>Reserve A/c</t>
  </si>
  <si>
    <t>Website A/c</t>
  </si>
  <si>
    <t>SFPC A/c</t>
  </si>
  <si>
    <t>Less payments for the year</t>
  </si>
  <si>
    <t>Add receipts for year</t>
  </si>
  <si>
    <t>Playground A/c</t>
  </si>
  <si>
    <t>Strictly Private &amp; Confidential</t>
  </si>
  <si>
    <t>For South Ferriby Parish Councillors Use Only</t>
  </si>
  <si>
    <t>Date:</t>
  </si>
  <si>
    <t>Total</t>
  </si>
  <si>
    <t>Budget</t>
  </si>
  <si>
    <t>Grounds Maintenance</t>
  </si>
  <si>
    <t>Flower Beds</t>
  </si>
  <si>
    <t>Chairman's Allowance</t>
  </si>
  <si>
    <t>Membership</t>
  </si>
  <si>
    <t>N'Hood Plan</t>
  </si>
  <si>
    <t>Website</t>
  </si>
  <si>
    <t>Dewi Bennett</t>
  </si>
  <si>
    <t>Benson</t>
  </si>
  <si>
    <t>RH Services</t>
  </si>
  <si>
    <t>Clark &amp; Sons</t>
  </si>
  <si>
    <t>CB Property</t>
  </si>
  <si>
    <t>Trevor Husband</t>
  </si>
  <si>
    <t>Rusted</t>
  </si>
  <si>
    <t>Staff Costs</t>
  </si>
  <si>
    <t>N'Hood Planning</t>
  </si>
  <si>
    <t>Flood Committee</t>
  </si>
  <si>
    <t>Float Top-up</t>
  </si>
  <si>
    <t>SFPC Accounts 2019/20</t>
  </si>
  <si>
    <t>Precept</t>
  </si>
  <si>
    <t>Bank Interest</t>
  </si>
  <si>
    <t>Other</t>
  </si>
  <si>
    <t>Grounds Maintenance &amp; Repairs</t>
  </si>
  <si>
    <t>Grants &amp; Donations</t>
  </si>
  <si>
    <t>SF Flowerbeds 2019/20</t>
  </si>
  <si>
    <t>Balance Brought Forward</t>
  </si>
  <si>
    <t>Equipment</t>
  </si>
  <si>
    <t>Sundries</t>
  </si>
  <si>
    <t>Variance to Budget</t>
  </si>
  <si>
    <t>Projected Year End Spend</t>
  </si>
  <si>
    <t>Beaulah Courts / Car Park</t>
  </si>
  <si>
    <t>Variance to Projected Year End Spend</t>
  </si>
  <si>
    <t>Committee Spending Summary</t>
  </si>
  <si>
    <t>Fleetgate Hardware</t>
  </si>
  <si>
    <t>Lidl</t>
  </si>
  <si>
    <t>Plants</t>
  </si>
  <si>
    <t>Websters Nursery</t>
  </si>
  <si>
    <t>B&amp;Q</t>
  </si>
  <si>
    <t>Morrisons</t>
  </si>
  <si>
    <t>Trotters</t>
  </si>
  <si>
    <t>Add unbanked cash / Cheques:</t>
  </si>
  <si>
    <t>Income/ Expenditure</t>
  </si>
  <si>
    <t>Annual Budget</t>
  </si>
  <si>
    <t>Budget YTD</t>
  </si>
  <si>
    <t>Actual to Date</t>
  </si>
  <si>
    <t>Variance to Budget (YTD)</t>
  </si>
  <si>
    <t>Projected Year End Budget</t>
  </si>
  <si>
    <t>Proportion of Budget expected to date</t>
  </si>
  <si>
    <t>TOTAL INCOME</t>
  </si>
  <si>
    <t>TOTAL EXPENDITURE</t>
  </si>
  <si>
    <t>Surplus/ Deficit</t>
  </si>
  <si>
    <t>Other Deductions</t>
  </si>
  <si>
    <t>minus Flowerbeds</t>
  </si>
  <si>
    <t>Holly Hanson - Clerk Wages &amp; Expenses</t>
  </si>
  <si>
    <t>Home Working Allowances</t>
  </si>
  <si>
    <t>Chairman’s Allowance</t>
  </si>
  <si>
    <t>Village Hall Rent</t>
  </si>
  <si>
    <t>Membership Fees</t>
  </si>
  <si>
    <t>Website &amp; IT</t>
  </si>
  <si>
    <t>s.137 Grants/Donations</t>
  </si>
  <si>
    <t>Verges &amp; PROW</t>
  </si>
  <si>
    <t>1st April 2020 - 31st March 2021</t>
  </si>
  <si>
    <t>NLC Grant</t>
  </si>
  <si>
    <t>Verge &amp; PROW</t>
  </si>
  <si>
    <t>COVID Grant</t>
  </si>
  <si>
    <t>NLC - COVID Small Business Grant</t>
  </si>
  <si>
    <t>Credit</t>
  </si>
  <si>
    <t>NLC - Precept &amp; Grant</t>
  </si>
  <si>
    <t>Autella - Q4 Payroll</t>
  </si>
  <si>
    <t>Fleetgate Glass - Wood</t>
  </si>
  <si>
    <t>ERNLLCA - Annual Membership</t>
  </si>
  <si>
    <t>MD Signs - Flowerbed Signs</t>
  </si>
  <si>
    <t>CPRE - Membership</t>
  </si>
  <si>
    <t>Zurich - Parish Insurance</t>
  </si>
  <si>
    <t>Cllr Holloway - Litter Pickers</t>
  </si>
  <si>
    <t>Cllr Mouncey - Flower Beds</t>
  </si>
  <si>
    <t>Lawn N Order - Verges 12/04/21</t>
  </si>
  <si>
    <t>Balance brought fwd at 1 April 2021</t>
  </si>
  <si>
    <t>Kyanite  - Website Hosting</t>
  </si>
  <si>
    <t>BK Brooks - Internal Audit</t>
  </si>
  <si>
    <t>SFPC 04</t>
  </si>
  <si>
    <t>EMIB Entry</t>
  </si>
  <si>
    <t>Lawn N Order - Football Field - April</t>
  </si>
  <si>
    <t>Lawn N Order - Verges May</t>
  </si>
  <si>
    <t>CPRE - BKV Entry</t>
  </si>
  <si>
    <t>MKS Groundcare - Gardening Contract 2020/21</t>
  </si>
  <si>
    <t>Lawn N Order - Verges May 2</t>
  </si>
  <si>
    <t>Lawn N Order - Football Field - May</t>
  </si>
  <si>
    <t>Barton Building Supplies - Grounds Maintenance</t>
  </si>
  <si>
    <t>Lawn N Order - Verges June</t>
  </si>
  <si>
    <t>JW Stamp &amp; Son - MUGA Panels</t>
  </si>
  <si>
    <t>SI-2993</t>
  </si>
  <si>
    <t>Lawn N Order - Snicket &amp; Field Hedges</t>
  </si>
  <si>
    <t>Kyanite - SSL Certificate</t>
  </si>
  <si>
    <t>Kyanite - Secure Website Hosting</t>
  </si>
  <si>
    <t>Lawn N Order - Verges July</t>
  </si>
  <si>
    <t>Autella - Q1 Payroll</t>
  </si>
  <si>
    <t>Kyanite Extended mailbox 2gb</t>
  </si>
  <si>
    <t>Kyanite Extended mailbox 4gb</t>
  </si>
  <si>
    <t>Lawn N Order - Verges July 2</t>
  </si>
  <si>
    <t>Lawn N Order - Football Field - June</t>
  </si>
  <si>
    <t>The Information commissioner - Data Protection Fees</t>
  </si>
  <si>
    <t>Lawn N Order - Football Field - July</t>
  </si>
  <si>
    <t>MD Signs - No Parking / Shut Gate</t>
  </si>
  <si>
    <t>HMRC VAT Refund</t>
  </si>
  <si>
    <t>Lawn N Order Verges August</t>
  </si>
  <si>
    <t>Lwn N Order - Football Field August</t>
  </si>
  <si>
    <t>Lawn N Order - Play Area Tree works</t>
  </si>
  <si>
    <t>PKF Littlejohn - External Audit</t>
  </si>
  <si>
    <t>SB20211357</t>
  </si>
  <si>
    <t>HMRC P32 Q1</t>
  </si>
  <si>
    <t>P32</t>
  </si>
  <si>
    <t>HMRC P32 Q2</t>
  </si>
  <si>
    <t>Lawn N Order Verges September</t>
  </si>
  <si>
    <t>May - Sept</t>
  </si>
  <si>
    <t>NLC - Verge &amp; PROW Grant</t>
  </si>
  <si>
    <t>Lawn N Order Verges October</t>
  </si>
  <si>
    <t>Autela Payroll Q2</t>
  </si>
  <si>
    <t>CANCELLED CHEQUE</t>
  </si>
  <si>
    <t>MD Signs - Footpath Signs</t>
  </si>
  <si>
    <t>Cllr R Holloway - Chairman's Allowance</t>
  </si>
  <si>
    <t>South Ferriby Village Hall Committee - Donation</t>
  </si>
  <si>
    <t>CEMEX - Muga Lease</t>
  </si>
  <si>
    <t>Low Villages Forum Membership</t>
  </si>
  <si>
    <t>HMRC - P32 Q3</t>
  </si>
  <si>
    <t>Autela Payroll Q3</t>
  </si>
  <si>
    <t>Autela Payroll Q3 - Double Paid - Credit issued for Q4</t>
  </si>
  <si>
    <t>Low Villages News Donation</t>
  </si>
  <si>
    <t>1st April 2021 - 14th March 2022</t>
  </si>
  <si>
    <t>Bank Reconciliation at 31st March 2022</t>
  </si>
  <si>
    <t>Balance at bank at 31st March 2022</t>
  </si>
  <si>
    <t>Cllr D  Mouncey = Flowerbeds</t>
  </si>
  <si>
    <t>SOUTH FERRIBY PARISH COUNCIL</t>
  </si>
  <si>
    <r>
      <t>Summary Receipts &amp; Payments accounts for the year ending 31</t>
    </r>
    <r>
      <rPr>
        <b/>
        <vertAlign val="superscript"/>
        <sz val="16"/>
        <color theme="1"/>
        <rFont val="Candara"/>
        <family val="2"/>
      </rPr>
      <t>st</t>
    </r>
    <r>
      <rPr>
        <b/>
        <sz val="16"/>
        <color theme="1"/>
        <rFont val="Candara"/>
        <family val="2"/>
      </rPr>
      <t xml:space="preserve"> March 2021</t>
    </r>
  </si>
  <si>
    <t>Bank Receipts</t>
  </si>
  <si>
    <t>2020/2021</t>
  </si>
  <si>
    <t>North Lincolnshire Council Grant</t>
  </si>
  <si>
    <t>Verge &amp; PROW Cutting Grant</t>
  </si>
  <si>
    <t>COVID Small Business Grant</t>
  </si>
  <si>
    <t>VAT Refund</t>
  </si>
  <si>
    <t>Grants/Donations/Funding</t>
  </si>
  <si>
    <t>Misc.</t>
  </si>
  <si>
    <t>Total Receipts</t>
  </si>
  <si>
    <t>Bank Payments</t>
  </si>
  <si>
    <t>Associated Staff Costs</t>
  </si>
  <si>
    <t>Flowerbeds</t>
  </si>
  <si>
    <t>Professional  Fees</t>
  </si>
  <si>
    <t>Total Payments</t>
  </si>
  <si>
    <t>CASH BOOK</t>
  </si>
  <si>
    <r>
      <t>Balance b/fwd at 1</t>
    </r>
    <r>
      <rPr>
        <vertAlign val="superscript"/>
        <sz val="14"/>
        <color theme="1"/>
        <rFont val="Candara"/>
        <family val="2"/>
      </rPr>
      <t>st</t>
    </r>
    <r>
      <rPr>
        <sz val="14"/>
        <color theme="1"/>
        <rFont val="Candara"/>
        <family val="2"/>
      </rPr>
      <t xml:space="preserve"> April  </t>
    </r>
  </si>
  <si>
    <t>Add: Receipts in the year</t>
  </si>
  <si>
    <t>Less: payments in the year</t>
  </si>
  <si>
    <r>
      <t>Balance c/fwd at 31</t>
    </r>
    <r>
      <rPr>
        <vertAlign val="superscript"/>
        <sz val="14"/>
        <color theme="1"/>
        <rFont val="Candara"/>
        <family val="2"/>
      </rPr>
      <t>st</t>
    </r>
    <r>
      <rPr>
        <sz val="14"/>
        <color theme="1"/>
        <rFont val="Candara"/>
        <family val="2"/>
      </rPr>
      <t xml:space="preserve"> March </t>
    </r>
  </si>
  <si>
    <t>These funds are represented by :-</t>
  </si>
  <si>
    <t xml:space="preserve">Current A/c balance </t>
  </si>
  <si>
    <t>Deposit A/c balance</t>
  </si>
  <si>
    <t xml:space="preserve">Children's Playground Charity A/c </t>
  </si>
  <si>
    <t>Website A/c balance</t>
  </si>
  <si>
    <t xml:space="preserve">Total </t>
  </si>
  <si>
    <t>Less un-presented cheques</t>
  </si>
  <si>
    <t>Add unbanked cash</t>
  </si>
  <si>
    <t>Signed Chairman</t>
  </si>
  <si>
    <t>Signed RFO</t>
  </si>
  <si>
    <t>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</si>
</sst>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£&quot;#,##0.00"/>
    <numFmt numFmtId="165" formatCode="_-[$£-809]* #,##0.00_-;\-[$£-809]* #,##0.00_-;_-[$£-809]* &quot;-&quot;??_-;_-@_-"/>
    <numFmt numFmtId="166" formatCode="&quot;£&quot;#,##0.00;&quot;£&quot;\(#,##0.00\)"/>
    <numFmt numFmtId="167" formatCode="dd/mm/yy;@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ndara"/>
      <family val="2"/>
    </font>
    <font>
      <sz val="12"/>
      <name val="Candara"/>
      <family val="2"/>
    </font>
    <font>
      <sz val="11"/>
      <name val="Candara"/>
      <family val="2"/>
    </font>
    <font>
      <b/>
      <sz val="11"/>
      <name val="Candara"/>
      <family val="2"/>
    </font>
    <font>
      <b/>
      <i/>
      <sz val="11"/>
      <name val="Candara"/>
      <family val="2"/>
    </font>
    <font>
      <b/>
      <sz val="11"/>
      <color theme="1"/>
      <name val="Candara"/>
      <family val="2"/>
    </font>
    <font>
      <b/>
      <sz val="14"/>
      <name val="Candara"/>
      <family val="2"/>
    </font>
    <font>
      <sz val="14"/>
      <name val="Candara"/>
      <family val="2"/>
    </font>
    <font>
      <sz val="9"/>
      <name val="Candara"/>
      <family val="2"/>
    </font>
    <font>
      <b/>
      <sz val="16"/>
      <color theme="1"/>
      <name val="Candara"/>
      <family val="2"/>
    </font>
    <font>
      <sz val="11"/>
      <color theme="1"/>
      <name val="Candara"/>
      <family val="2"/>
    </font>
    <font>
      <b/>
      <sz val="14"/>
      <color theme="1"/>
      <name val="Candara"/>
      <family val="2"/>
    </font>
    <font>
      <b/>
      <sz val="20"/>
      <color theme="1"/>
      <name val="Candara"/>
      <family val="2"/>
    </font>
    <font>
      <i/>
      <sz val="11"/>
      <name val="Candara"/>
      <family val="2"/>
    </font>
    <font>
      <i/>
      <sz val="14"/>
      <name val="Candara"/>
      <family val="2"/>
    </font>
    <font>
      <i/>
      <sz val="10"/>
      <name val="Candara"/>
      <family val="2"/>
    </font>
    <font>
      <sz val="11"/>
      <color theme="1" tint="0.34998626667073579"/>
      <name val="Candara"/>
      <family val="2"/>
    </font>
    <font>
      <i/>
      <sz val="11"/>
      <color theme="1" tint="0.34998626667073579"/>
      <name val="Candara"/>
      <family val="2"/>
    </font>
    <font>
      <b/>
      <sz val="11"/>
      <color theme="1" tint="0.34998626667073579"/>
      <name val="Candara"/>
      <family val="2"/>
    </font>
    <font>
      <b/>
      <i/>
      <sz val="11"/>
      <color theme="1" tint="0.34998626667073579"/>
      <name val="Candara"/>
      <family val="2"/>
    </font>
    <font>
      <b/>
      <u/>
      <sz val="11"/>
      <name val="Candara"/>
      <family val="2"/>
    </font>
    <font>
      <sz val="8"/>
      <name val="Calibri"/>
      <family val="2"/>
      <scheme val="minor"/>
    </font>
    <font>
      <strike/>
      <sz val="11"/>
      <color theme="1"/>
      <name val="Candara"/>
      <family val="2"/>
    </font>
    <font>
      <b/>
      <u/>
      <sz val="14"/>
      <color theme="1"/>
      <name val="Candara"/>
      <family val="2"/>
    </font>
    <font>
      <b/>
      <strike/>
      <sz val="11"/>
      <color theme="1"/>
      <name val="Candara"/>
      <family val="2"/>
    </font>
    <font>
      <sz val="14"/>
      <color theme="1"/>
      <name val="Candara"/>
      <family val="2"/>
    </font>
    <font>
      <b/>
      <vertAlign val="superscript"/>
      <sz val="16"/>
      <color theme="1"/>
      <name val="Candara"/>
      <family val="2"/>
    </font>
    <font>
      <sz val="14"/>
      <color theme="0" tint="-0.34998626667073579"/>
      <name val="Candara"/>
      <family val="2"/>
    </font>
    <font>
      <vertAlign val="superscript"/>
      <sz val="14"/>
      <color theme="1"/>
      <name val="Candara"/>
      <family val="2"/>
    </font>
    <font>
      <sz val="14"/>
      <color rgb="FFFF0000"/>
      <name val="Candara"/>
      <family val="2"/>
    </font>
    <font>
      <sz val="12"/>
      <color theme="1"/>
      <name val="Candara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9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3" fillId="8" borderId="0" xfId="1" applyFont="1" applyFill="1"/>
    <xf numFmtId="164" fontId="3" fillId="8" borderId="0" xfId="1" applyNumberFormat="1" applyFont="1" applyFill="1"/>
    <xf numFmtId="0" fontId="3" fillId="8" borderId="0" xfId="1" applyFont="1" applyFill="1" applyAlignment="1">
      <alignment horizontal="right"/>
    </xf>
    <xf numFmtId="4" fontId="2" fillId="0" borderId="0" xfId="1" applyNumberFormat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4" fillId="0" borderId="0" xfId="1" applyFont="1"/>
    <xf numFmtId="4" fontId="4" fillId="0" borderId="0" xfId="1" applyNumberFormat="1" applyFont="1"/>
    <xf numFmtId="0" fontId="7" fillId="0" borderId="0" xfId="1" applyFont="1"/>
    <xf numFmtId="0" fontId="9" fillId="0" borderId="0" xfId="1" applyFont="1" applyAlignment="1">
      <alignment horizontal="center"/>
    </xf>
    <xf numFmtId="0" fontId="7" fillId="0" borderId="41" xfId="1" applyFont="1" applyBorder="1"/>
    <xf numFmtId="165" fontId="2" fillId="0" borderId="0" xfId="1" applyNumberFormat="1" applyFont="1"/>
    <xf numFmtId="165" fontId="3" fillId="0" borderId="0" xfId="1" applyNumberFormat="1" applyFont="1"/>
    <xf numFmtId="165" fontId="5" fillId="0" borderId="0" xfId="1" applyNumberFormat="1" applyFont="1" applyAlignment="1">
      <alignment horizontal="right"/>
    </xf>
    <xf numFmtId="165" fontId="5" fillId="0" borderId="0" xfId="1" applyNumberFormat="1" applyFont="1" applyAlignment="1">
      <alignment horizontal="center"/>
    </xf>
    <xf numFmtId="165" fontId="5" fillId="0" borderId="0" xfId="1" applyNumberFormat="1" applyFont="1" applyAlignment="1">
      <alignment horizontal="right" vertical="top" wrapText="1"/>
    </xf>
    <xf numFmtId="165" fontId="6" fillId="0" borderId="0" xfId="1" applyNumberFormat="1" applyFont="1"/>
    <xf numFmtId="165" fontId="5" fillId="0" borderId="0" xfId="1" applyNumberFormat="1" applyFont="1"/>
    <xf numFmtId="165" fontId="4" fillId="0" borderId="0" xfId="1" applyNumberFormat="1" applyFont="1"/>
    <xf numFmtId="165" fontId="5" fillId="0" borderId="47" xfId="1" applyNumberFormat="1" applyFont="1" applyBorder="1" applyAlignment="1">
      <alignment horizontal="right"/>
    </xf>
    <xf numFmtId="165" fontId="7" fillId="0" borderId="41" xfId="1" applyNumberFormat="1" applyFont="1" applyBorder="1"/>
    <xf numFmtId="165" fontId="7" fillId="0" borderId="0" xfId="1" applyNumberFormat="1" applyFont="1"/>
    <xf numFmtId="0" fontId="10" fillId="0" borderId="0" xfId="1" applyFont="1"/>
    <xf numFmtId="165" fontId="3" fillId="0" borderId="41" xfId="1" applyNumberFormat="1" applyFont="1" applyBorder="1"/>
    <xf numFmtId="165" fontId="3" fillId="0" borderId="48" xfId="1" applyNumberFormat="1" applyFont="1" applyBorder="1"/>
    <xf numFmtId="165" fontId="3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center"/>
    </xf>
    <xf numFmtId="165" fontId="3" fillId="0" borderId="48" xfId="1" applyNumberFormat="1" applyFont="1" applyBorder="1" applyAlignment="1">
      <alignment horizontal="right"/>
    </xf>
    <xf numFmtId="0" fontId="2" fillId="0" borderId="0" xfId="1" applyFont="1" applyAlignment="1">
      <alignment horizontal="left"/>
    </xf>
    <xf numFmtId="2" fontId="2" fillId="0" borderId="0" xfId="1" applyNumberFormat="1" applyFont="1"/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7" fillId="2" borderId="42" xfId="0" applyFont="1" applyFill="1" applyBorder="1"/>
    <xf numFmtId="0" fontId="7" fillId="2" borderId="41" xfId="0" applyFont="1" applyFill="1" applyBorder="1"/>
    <xf numFmtId="0" fontId="7" fillId="2" borderId="41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7" fillId="6" borderId="38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 wrapText="1"/>
    </xf>
    <xf numFmtId="165" fontId="12" fillId="0" borderId="22" xfId="0" applyNumberFormat="1" applyFont="1" applyBorder="1"/>
    <xf numFmtId="165" fontId="12" fillId="0" borderId="10" xfId="0" applyNumberFormat="1" applyFont="1" applyBorder="1"/>
    <xf numFmtId="165" fontId="12" fillId="0" borderId="7" xfId="0" applyNumberFormat="1" applyFont="1" applyBorder="1"/>
    <xf numFmtId="165" fontId="7" fillId="2" borderId="34" xfId="0" applyNumberFormat="1" applyFont="1" applyFill="1" applyBorder="1"/>
    <xf numFmtId="165" fontId="12" fillId="0" borderId="8" xfId="0" applyNumberFormat="1" applyFont="1" applyBorder="1"/>
    <xf numFmtId="165" fontId="12" fillId="0" borderId="10" xfId="0" applyNumberFormat="1" applyFont="1" applyBorder="1" applyAlignment="1">
      <alignment horizontal="center" vertical="center"/>
    </xf>
    <xf numFmtId="165" fontId="7" fillId="2" borderId="18" xfId="0" applyNumberFormat="1" applyFont="1" applyFill="1" applyBorder="1"/>
    <xf numFmtId="165" fontId="12" fillId="0" borderId="29" xfId="0" applyNumberFormat="1" applyFont="1" applyBorder="1"/>
    <xf numFmtId="14" fontId="12" fillId="0" borderId="22" xfId="0" applyNumberFormat="1" applyFont="1" applyBorder="1"/>
    <xf numFmtId="0" fontId="12" fillId="0" borderId="10" xfId="0" applyFont="1" applyBorder="1"/>
    <xf numFmtId="0" fontId="12" fillId="0" borderId="1" xfId="0" applyFont="1" applyBorder="1"/>
    <xf numFmtId="165" fontId="12" fillId="0" borderId="17" xfId="0" applyNumberFormat="1" applyFont="1" applyBorder="1"/>
    <xf numFmtId="165" fontId="12" fillId="0" borderId="1" xfId="0" applyNumberFormat="1" applyFont="1" applyBorder="1"/>
    <xf numFmtId="165" fontId="12" fillId="0" borderId="2" xfId="0" applyNumberFormat="1" applyFont="1" applyBorder="1"/>
    <xf numFmtId="165" fontId="12" fillId="0" borderId="3" xfId="0" applyNumberFormat="1" applyFont="1" applyBorder="1"/>
    <xf numFmtId="14" fontId="12" fillId="0" borderId="17" xfId="0" applyNumberFormat="1" applyFont="1" applyBorder="1"/>
    <xf numFmtId="165" fontId="12" fillId="0" borderId="46" xfId="0" applyNumberFormat="1" applyFont="1" applyBorder="1"/>
    <xf numFmtId="165" fontId="12" fillId="0" borderId="6" xfId="0" applyNumberFormat="1" applyFont="1" applyBorder="1"/>
    <xf numFmtId="0" fontId="7" fillId="2" borderId="19" xfId="0" applyFont="1" applyFill="1" applyBorder="1"/>
    <xf numFmtId="0" fontId="7" fillId="2" borderId="20" xfId="0" applyFont="1" applyFill="1" applyBorder="1"/>
    <xf numFmtId="0" fontId="7" fillId="2" borderId="21" xfId="0" applyFont="1" applyFill="1" applyBorder="1"/>
    <xf numFmtId="165" fontId="7" fillId="2" borderId="11" xfId="0" applyNumberFormat="1" applyFont="1" applyFill="1" applyBorder="1"/>
    <xf numFmtId="0" fontId="7" fillId="0" borderId="0" xfId="0" applyFont="1"/>
    <xf numFmtId="165" fontId="12" fillId="0" borderId="0" xfId="0" applyNumberFormat="1" applyFont="1"/>
    <xf numFmtId="4" fontId="12" fillId="0" borderId="0" xfId="0" applyNumberFormat="1" applyFont="1"/>
    <xf numFmtId="0" fontId="7" fillId="6" borderId="9" xfId="0" applyFont="1" applyFill="1" applyBorder="1" applyAlignment="1">
      <alignment horizontal="center" vertical="center" wrapText="1"/>
    </xf>
    <xf numFmtId="17" fontId="12" fillId="0" borderId="0" xfId="0" applyNumberFormat="1" applyFont="1"/>
    <xf numFmtId="0" fontId="12" fillId="0" borderId="4" xfId="0" quotePrefix="1" applyFont="1" applyBorder="1"/>
    <xf numFmtId="0" fontId="12" fillId="0" borderId="4" xfId="0" applyFont="1" applyBorder="1"/>
    <xf numFmtId="14" fontId="12" fillId="0" borderId="0" xfId="0" applyNumberFormat="1" applyFont="1"/>
    <xf numFmtId="2" fontId="7" fillId="2" borderId="34" xfId="0" applyNumberFormat="1" applyFont="1" applyFill="1" applyBorder="1"/>
    <xf numFmtId="0" fontId="12" fillId="0" borderId="0" xfId="0" quotePrefix="1" applyFont="1"/>
    <xf numFmtId="14" fontId="12" fillId="0" borderId="3" xfId="0" applyNumberFormat="1" applyFont="1" applyBorder="1"/>
    <xf numFmtId="0" fontId="12" fillId="0" borderId="18" xfId="0" applyFont="1" applyBorder="1"/>
    <xf numFmtId="2" fontId="12" fillId="0" borderId="17" xfId="0" applyNumberFormat="1" applyFont="1" applyBorder="1"/>
    <xf numFmtId="2" fontId="12" fillId="0" borderId="1" xfId="0" applyNumberFormat="1" applyFont="1" applyBorder="1"/>
    <xf numFmtId="2" fontId="12" fillId="0" borderId="2" xfId="0" applyNumberFormat="1" applyFont="1" applyBorder="1"/>
    <xf numFmtId="0" fontId="12" fillId="0" borderId="46" xfId="0" applyFont="1" applyBorder="1"/>
    <xf numFmtId="14" fontId="12" fillId="0" borderId="2" xfId="0" applyNumberFormat="1" applyFont="1" applyBorder="1"/>
    <xf numFmtId="0" fontId="12" fillId="0" borderId="18" xfId="0" applyFont="1" applyBorder="1" applyAlignment="1">
      <alignment horizontal="right"/>
    </xf>
    <xf numFmtId="2" fontId="7" fillId="2" borderId="11" xfId="0" applyNumberFormat="1" applyFont="1" applyFill="1" applyBorder="1"/>
    <xf numFmtId="0" fontId="7" fillId="2" borderId="40" xfId="0" applyFont="1" applyFill="1" applyBorder="1"/>
    <xf numFmtId="0" fontId="12" fillId="2" borderId="37" xfId="0" applyFont="1" applyFill="1" applyBorder="1"/>
    <xf numFmtId="14" fontId="12" fillId="9" borderId="22" xfId="0" applyNumberFormat="1" applyFont="1" applyFill="1" applyBorder="1"/>
    <xf numFmtId="0" fontId="12" fillId="9" borderId="10" xfId="0" applyFont="1" applyFill="1" applyBorder="1"/>
    <xf numFmtId="165" fontId="12" fillId="9" borderId="22" xfId="0" applyNumberFormat="1" applyFont="1" applyFill="1" applyBorder="1"/>
    <xf numFmtId="165" fontId="12" fillId="9" borderId="10" xfId="0" applyNumberFormat="1" applyFont="1" applyFill="1" applyBorder="1"/>
    <xf numFmtId="165" fontId="12" fillId="9" borderId="7" xfId="0" applyNumberFormat="1" applyFont="1" applyFill="1" applyBorder="1"/>
    <xf numFmtId="165" fontId="12" fillId="9" borderId="8" xfId="0" applyNumberFormat="1" applyFont="1" applyFill="1" applyBorder="1"/>
    <xf numFmtId="165" fontId="12" fillId="9" borderId="10" xfId="0" applyNumberFormat="1" applyFont="1" applyFill="1" applyBorder="1" applyAlignment="1">
      <alignment horizontal="center" vertical="center"/>
    </xf>
    <xf numFmtId="14" fontId="12" fillId="0" borderId="22" xfId="0" applyNumberFormat="1" applyFont="1" applyFill="1" applyBorder="1"/>
    <xf numFmtId="0" fontId="12" fillId="0" borderId="10" xfId="0" applyFont="1" applyFill="1" applyBorder="1"/>
    <xf numFmtId="14" fontId="12" fillId="5" borderId="8" xfId="0" applyNumberFormat="1" applyFont="1" applyFill="1" applyBorder="1"/>
    <xf numFmtId="0" fontId="12" fillId="5" borderId="10" xfId="0" applyFont="1" applyFill="1" applyBorder="1"/>
    <xf numFmtId="0" fontId="12" fillId="5" borderId="23" xfId="0" applyFont="1" applyFill="1" applyBorder="1"/>
    <xf numFmtId="2" fontId="12" fillId="0" borderId="3" xfId="0" applyNumberFormat="1" applyFont="1" applyBorder="1"/>
    <xf numFmtId="0" fontId="7" fillId="2" borderId="12" xfId="0" applyFont="1" applyFill="1" applyBorder="1" applyAlignment="1"/>
    <xf numFmtId="0" fontId="7" fillId="2" borderId="13" xfId="0" applyFont="1" applyFill="1" applyBorder="1" applyAlignment="1"/>
    <xf numFmtId="0" fontId="7" fillId="2" borderId="14" xfId="0" applyFont="1" applyFill="1" applyBorder="1" applyAlignment="1"/>
    <xf numFmtId="0" fontId="16" fillId="0" borderId="0" xfId="1" applyFont="1" applyAlignment="1">
      <alignment horizontal="center"/>
    </xf>
    <xf numFmtId="0" fontId="15" fillId="0" borderId="0" xfId="1" applyFont="1"/>
    <xf numFmtId="165" fontId="15" fillId="0" borderId="0" xfId="1" applyNumberFormat="1" applyFont="1"/>
    <xf numFmtId="0" fontId="17" fillId="0" borderId="0" xfId="1" applyFont="1"/>
    <xf numFmtId="0" fontId="9" fillId="0" borderId="0" xfId="1" applyFont="1"/>
    <xf numFmtId="165" fontId="9" fillId="0" borderId="0" xfId="1" applyNumberFormat="1" applyFont="1"/>
    <xf numFmtId="0" fontId="18" fillId="7" borderId="0" xfId="1" applyFont="1" applyFill="1"/>
    <xf numFmtId="165" fontId="18" fillId="7" borderId="0" xfId="1" applyNumberFormat="1" applyFont="1" applyFill="1" applyAlignment="1">
      <alignment horizontal="right"/>
    </xf>
    <xf numFmtId="165" fontId="18" fillId="7" borderId="0" xfId="1" applyNumberFormat="1" applyFont="1" applyFill="1" applyAlignment="1">
      <alignment horizontal="right" vertical="top" wrapText="1"/>
    </xf>
    <xf numFmtId="165" fontId="19" fillId="7" borderId="0" xfId="1" applyNumberFormat="1" applyFont="1" applyFill="1"/>
    <xf numFmtId="165" fontId="18" fillId="7" borderId="0" xfId="1" applyNumberFormat="1" applyFont="1" applyFill="1"/>
    <xf numFmtId="165" fontId="20" fillId="7" borderId="0" xfId="1" applyNumberFormat="1" applyFont="1" applyFill="1"/>
    <xf numFmtId="165" fontId="20" fillId="7" borderId="0" xfId="1" applyNumberFormat="1" applyFont="1" applyFill="1" applyAlignment="1">
      <alignment horizontal="right" vertical="top" wrapText="1"/>
    </xf>
    <xf numFmtId="165" fontId="21" fillId="7" borderId="0" xfId="1" applyNumberFormat="1" applyFont="1" applyFill="1"/>
    <xf numFmtId="0" fontId="5" fillId="0" borderId="45" xfId="1" applyFont="1" applyBorder="1" applyAlignment="1">
      <alignment horizontal="left"/>
    </xf>
    <xf numFmtId="165" fontId="5" fillId="0" borderId="46" xfId="1" applyNumberFormat="1" applyFont="1" applyBorder="1" applyAlignment="1">
      <alignment horizontal="right"/>
    </xf>
    <xf numFmtId="0" fontId="5" fillId="0" borderId="7" xfId="1" applyFont="1" applyBorder="1" applyAlignment="1">
      <alignment horizontal="left"/>
    </xf>
    <xf numFmtId="165" fontId="5" fillId="0" borderId="8" xfId="1" applyNumberFormat="1" applyFont="1" applyBorder="1" applyAlignment="1">
      <alignment horizontal="right"/>
    </xf>
    <xf numFmtId="165" fontId="5" fillId="0" borderId="41" xfId="1" applyNumberFormat="1" applyFont="1" applyBorder="1" applyAlignment="1">
      <alignment horizontal="center"/>
    </xf>
    <xf numFmtId="165" fontId="12" fillId="5" borderId="22" xfId="0" applyNumberFormat="1" applyFont="1" applyFill="1" applyBorder="1"/>
    <xf numFmtId="165" fontId="7" fillId="5" borderId="34" xfId="0" applyNumberFormat="1" applyFont="1" applyFill="1" applyBorder="1"/>
    <xf numFmtId="165" fontId="12" fillId="5" borderId="8" xfId="0" applyNumberFormat="1" applyFont="1" applyFill="1" applyBorder="1"/>
    <xf numFmtId="165" fontId="12" fillId="5" borderId="10" xfId="0" applyNumberFormat="1" applyFont="1" applyFill="1" applyBorder="1"/>
    <xf numFmtId="165" fontId="7" fillId="5" borderId="18" xfId="0" applyNumberFormat="1" applyFont="1" applyFill="1" applyBorder="1"/>
    <xf numFmtId="165" fontId="12" fillId="5" borderId="7" xfId="0" applyNumberFormat="1" applyFont="1" applyFill="1" applyBorder="1"/>
    <xf numFmtId="165" fontId="5" fillId="5" borderId="33" xfId="0" applyNumberFormat="1" applyFont="1" applyFill="1" applyBorder="1"/>
    <xf numFmtId="17" fontId="12" fillId="0" borderId="0" xfId="0" applyNumberFormat="1" applyFont="1" applyBorder="1"/>
    <xf numFmtId="0" fontId="12" fillId="0" borderId="0" xfId="0" applyFont="1" applyBorder="1"/>
    <xf numFmtId="165" fontId="13" fillId="2" borderId="37" xfId="0" applyNumberFormat="1" applyFont="1" applyFill="1" applyBorder="1"/>
    <xf numFmtId="0" fontId="13" fillId="2" borderId="36" xfId="0" applyFont="1" applyFill="1" applyBorder="1"/>
    <xf numFmtId="14" fontId="7" fillId="0" borderId="1" xfId="0" applyNumberFormat="1" applyFont="1" applyBorder="1"/>
    <xf numFmtId="0" fontId="7" fillId="0" borderId="1" xfId="0" applyFont="1" applyBorder="1"/>
    <xf numFmtId="0" fontId="7" fillId="0" borderId="18" xfId="0" applyFont="1" applyBorder="1"/>
    <xf numFmtId="165" fontId="7" fillId="0" borderId="17" xfId="0" applyNumberFormat="1" applyFont="1" applyBorder="1"/>
    <xf numFmtId="14" fontId="7" fillId="0" borderId="3" xfId="0" applyNumberFormat="1" applyFont="1" applyBorder="1"/>
    <xf numFmtId="2" fontId="7" fillId="0" borderId="17" xfId="0" applyNumberFormat="1" applyFont="1" applyBorder="1"/>
    <xf numFmtId="165" fontId="7" fillId="9" borderId="50" xfId="0" applyNumberFormat="1" applyFont="1" applyFill="1" applyBorder="1"/>
    <xf numFmtId="165" fontId="7" fillId="2" borderId="50" xfId="0" applyNumberFormat="1" applyFont="1" applyFill="1" applyBorder="1"/>
    <xf numFmtId="0" fontId="12" fillId="0" borderId="9" xfId="0" applyFont="1" applyBorder="1"/>
    <xf numFmtId="0" fontId="12" fillId="0" borderId="51" xfId="0" applyFont="1" applyBorder="1"/>
    <xf numFmtId="165" fontId="12" fillId="0" borderId="1" xfId="0" applyNumberFormat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166" fontId="4" fillId="0" borderId="0" xfId="1" applyNumberFormat="1" applyFont="1"/>
    <xf numFmtId="166" fontId="5" fillId="0" borderId="0" xfId="1" applyNumberFormat="1" applyFont="1" applyAlignment="1">
      <alignment horizontal="right"/>
    </xf>
    <xf numFmtId="166" fontId="5" fillId="0" borderId="0" xfId="1" applyNumberFormat="1" applyFont="1" applyAlignment="1">
      <alignment horizontal="center"/>
    </xf>
    <xf numFmtId="166" fontId="15" fillId="0" borderId="0" xfId="1" applyNumberFormat="1" applyFont="1"/>
    <xf numFmtId="2" fontId="4" fillId="0" borderId="0" xfId="1" applyNumberFormat="1" applyFont="1" applyAlignment="1">
      <alignment horizontal="center"/>
    </xf>
    <xf numFmtId="166" fontId="5" fillId="0" borderId="0" xfId="1" applyNumberFormat="1" applyFont="1" applyAlignment="1">
      <alignment horizontal="left"/>
    </xf>
    <xf numFmtId="166" fontId="5" fillId="0" borderId="47" xfId="1" applyNumberFormat="1" applyFont="1" applyBorder="1" applyAlignment="1">
      <alignment horizontal="right"/>
    </xf>
    <xf numFmtId="166" fontId="5" fillId="0" borderId="0" xfId="1" applyNumberFormat="1" applyFont="1"/>
    <xf numFmtId="166" fontId="8" fillId="0" borderId="0" xfId="1" applyNumberFormat="1" applyFont="1" applyAlignment="1">
      <alignment horizontal="left"/>
    </xf>
    <xf numFmtId="166" fontId="8" fillId="0" borderId="47" xfId="1" applyNumberFormat="1" applyFont="1" applyBorder="1" applyAlignment="1">
      <alignment horizontal="right"/>
    </xf>
    <xf numFmtId="166" fontId="22" fillId="0" borderId="0" xfId="1" applyNumberFormat="1" applyFont="1" applyAlignment="1">
      <alignment horizontal="center"/>
    </xf>
    <xf numFmtId="166" fontId="5" fillId="0" borderId="46" xfId="1" applyNumberFormat="1" applyFont="1" applyBorder="1" applyAlignment="1">
      <alignment horizontal="right"/>
    </xf>
    <xf numFmtId="0" fontId="5" fillId="0" borderId="41" xfId="1" applyFont="1" applyBorder="1" applyAlignment="1">
      <alignment horizontal="left"/>
    </xf>
    <xf numFmtId="166" fontId="5" fillId="0" borderId="8" xfId="1" applyNumberFormat="1" applyFont="1" applyBorder="1" applyAlignment="1">
      <alignment horizontal="right"/>
    </xf>
    <xf numFmtId="2" fontId="4" fillId="6" borderId="0" xfId="1" applyNumberFormat="1" applyFont="1" applyFill="1" applyAlignment="1">
      <alignment horizontal="center"/>
    </xf>
    <xf numFmtId="165" fontId="12" fillId="0" borderId="51" xfId="0" applyNumberFormat="1" applyFont="1" applyBorder="1"/>
    <xf numFmtId="164" fontId="8" fillId="0" borderId="0" xfId="1" applyNumberFormat="1" applyFont="1" applyAlignment="1">
      <alignment horizontal="center"/>
    </xf>
    <xf numFmtId="0" fontId="8" fillId="0" borderId="0" xfId="1" applyFont="1" applyAlignment="1">
      <alignment horizontal="center"/>
    </xf>
    <xf numFmtId="165" fontId="5" fillId="0" borderId="0" xfId="1" applyNumberFormat="1" applyFont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5" fillId="0" borderId="0" xfId="1" applyFont="1"/>
    <xf numFmtId="165" fontId="18" fillId="0" borderId="0" xfId="1" applyNumberFormat="1" applyFont="1" applyAlignment="1">
      <alignment horizontal="right" vertical="top" wrapText="1"/>
    </xf>
    <xf numFmtId="165" fontId="20" fillId="0" borderId="0" xfId="1" applyNumberFormat="1" applyFont="1" applyAlignment="1">
      <alignment horizontal="right" vertical="top" wrapText="1"/>
    </xf>
    <xf numFmtId="0" fontId="8" fillId="0" borderId="0" xfId="1" applyFont="1"/>
    <xf numFmtId="164" fontId="8" fillId="0" borderId="0" xfId="1" applyNumberFormat="1" applyFont="1"/>
    <xf numFmtId="17" fontId="7" fillId="10" borderId="0" xfId="0" applyNumberFormat="1" applyFont="1" applyFill="1"/>
    <xf numFmtId="0" fontId="12" fillId="10" borderId="23" xfId="0" applyFont="1" applyFill="1" applyBorder="1" applyAlignment="1">
      <alignment horizontal="right"/>
    </xf>
    <xf numFmtId="0" fontId="12" fillId="10" borderId="0" xfId="0" applyFont="1" applyFill="1"/>
    <xf numFmtId="0" fontId="7" fillId="10" borderId="14" xfId="0" applyFont="1" applyFill="1" applyBorder="1" applyAlignment="1">
      <alignment horizontal="center"/>
    </xf>
    <xf numFmtId="0" fontId="7" fillId="10" borderId="28" xfId="0" applyFont="1" applyFill="1" applyBorder="1" applyAlignment="1">
      <alignment horizontal="center" vertical="center"/>
    </xf>
    <xf numFmtId="0" fontId="7" fillId="10" borderId="30" xfId="0" applyFont="1" applyFill="1" applyBorder="1" applyAlignment="1">
      <alignment horizontal="center" vertical="center"/>
    </xf>
    <xf numFmtId="165" fontId="7" fillId="10" borderId="18" xfId="0" applyNumberFormat="1" applyFont="1" applyFill="1" applyBorder="1"/>
    <xf numFmtId="165" fontId="12" fillId="10" borderId="0" xfId="0" applyNumberFormat="1" applyFont="1" applyFill="1"/>
    <xf numFmtId="4" fontId="12" fillId="10" borderId="0" xfId="0" applyNumberFormat="1" applyFont="1" applyFill="1"/>
    <xf numFmtId="165" fontId="12" fillId="11" borderId="10" xfId="0" applyNumberFormat="1" applyFont="1" applyFill="1" applyBorder="1"/>
    <xf numFmtId="0" fontId="7" fillId="6" borderId="5" xfId="0" applyFont="1" applyFill="1" applyBorder="1" applyAlignment="1">
      <alignment vertical="center"/>
    </xf>
    <xf numFmtId="166" fontId="4" fillId="0" borderId="0" xfId="1" applyNumberFormat="1" applyFont="1" applyAlignment="1">
      <alignment horizontal="right" vertical="top" wrapText="1"/>
    </xf>
    <xf numFmtId="165" fontId="4" fillId="0" borderId="0" xfId="1" applyNumberFormat="1" applyFont="1" applyAlignment="1">
      <alignment horizontal="center" vertical="center" wrapText="1"/>
    </xf>
    <xf numFmtId="166" fontId="4" fillId="0" borderId="0" xfId="1" applyNumberFormat="1" applyFont="1" applyAlignment="1">
      <alignment horizontal="right"/>
    </xf>
    <xf numFmtId="166" fontId="4" fillId="0" borderId="0" xfId="1" applyNumberFormat="1" applyFont="1" applyAlignment="1">
      <alignment horizontal="center"/>
    </xf>
    <xf numFmtId="0" fontId="5" fillId="0" borderId="0" xfId="1" applyFont="1" applyBorder="1" applyAlignment="1">
      <alignment horizontal="left"/>
    </xf>
    <xf numFmtId="165" fontId="5" fillId="0" borderId="0" xfId="1" applyNumberFormat="1" applyFont="1" applyBorder="1" applyAlignment="1">
      <alignment horizontal="right"/>
    </xf>
    <xf numFmtId="165" fontId="3" fillId="0" borderId="0" xfId="1" applyNumberFormat="1" applyFont="1" applyFill="1" applyAlignment="1">
      <alignment horizontal="right"/>
    </xf>
    <xf numFmtId="165" fontId="3" fillId="0" borderId="41" xfId="1" applyNumberFormat="1" applyFont="1" applyFill="1" applyBorder="1" applyAlignment="1">
      <alignment horizontal="right"/>
    </xf>
    <xf numFmtId="0" fontId="7" fillId="2" borderId="4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2" fillId="9" borderId="7" xfId="0" applyFont="1" applyFill="1" applyBorder="1"/>
    <xf numFmtId="0" fontId="12" fillId="0" borderId="7" xfId="0" applyFont="1" applyBorder="1"/>
    <xf numFmtId="0" fontId="12" fillId="0" borderId="7" xfId="0" applyFont="1" applyFill="1" applyBorder="1"/>
    <xf numFmtId="0" fontId="12" fillId="0" borderId="2" xfId="0" applyFont="1" applyBorder="1"/>
    <xf numFmtId="0" fontId="24" fillId="0" borderId="7" xfId="0" applyFont="1" applyFill="1" applyBorder="1"/>
    <xf numFmtId="0" fontId="24" fillId="0" borderId="7" xfId="0" applyFont="1" applyBorder="1"/>
    <xf numFmtId="0" fontId="7" fillId="2" borderId="49" xfId="0" applyFont="1" applyFill="1" applyBorder="1"/>
    <xf numFmtId="0" fontId="12" fillId="0" borderId="43" xfId="0" applyFont="1" applyBorder="1" applyAlignment="1">
      <alignment horizontal="center" vertical="center"/>
    </xf>
    <xf numFmtId="0" fontId="12" fillId="0" borderId="41" xfId="0" applyFont="1" applyBorder="1"/>
    <xf numFmtId="0" fontId="7" fillId="6" borderId="5" xfId="0" applyFont="1" applyFill="1" applyBorder="1" applyAlignment="1">
      <alignment horizontal="center" vertical="center" wrapText="1"/>
    </xf>
    <xf numFmtId="0" fontId="7" fillId="6" borderId="51" xfId="0" applyFont="1" applyFill="1" applyBorder="1" applyAlignment="1">
      <alignment horizontal="center" vertical="center" wrapText="1"/>
    </xf>
    <xf numFmtId="167" fontId="3" fillId="0" borderId="0" xfId="1" applyNumberFormat="1" applyFont="1" applyBorder="1" applyAlignment="1">
      <alignment horizontal="left"/>
    </xf>
    <xf numFmtId="0" fontId="12" fillId="12" borderId="23" xfId="0" applyFont="1" applyFill="1" applyBorder="1" applyAlignment="1">
      <alignment horizontal="right"/>
    </xf>
    <xf numFmtId="165" fontId="7" fillId="12" borderId="50" xfId="0" applyNumberFormat="1" applyFont="1" applyFill="1" applyBorder="1"/>
    <xf numFmtId="165" fontId="7" fillId="12" borderId="18" xfId="0" applyNumberFormat="1" applyFont="1" applyFill="1" applyBorder="1"/>
    <xf numFmtId="14" fontId="2" fillId="0" borderId="0" xfId="1" applyNumberFormat="1" applyFont="1" applyAlignment="1">
      <alignment horizontal="left"/>
    </xf>
    <xf numFmtId="14" fontId="24" fillId="0" borderId="22" xfId="0" applyNumberFormat="1" applyFont="1" applyBorder="1"/>
    <xf numFmtId="0" fontId="24" fillId="0" borderId="10" xfId="0" applyFont="1" applyBorder="1"/>
    <xf numFmtId="0" fontId="24" fillId="10" borderId="23" xfId="0" applyFont="1" applyFill="1" applyBorder="1" applyAlignment="1">
      <alignment horizontal="right"/>
    </xf>
    <xf numFmtId="165" fontId="24" fillId="0" borderId="22" xfId="0" applyNumberFormat="1" applyFont="1" applyBorder="1"/>
    <xf numFmtId="165" fontId="24" fillId="0" borderId="10" xfId="0" applyNumberFormat="1" applyFont="1" applyBorder="1"/>
    <xf numFmtId="165" fontId="24" fillId="0" borderId="7" xfId="0" applyNumberFormat="1" applyFont="1" applyBorder="1"/>
    <xf numFmtId="165" fontId="26" fillId="2" borderId="50" xfId="0" applyNumberFormat="1" applyFont="1" applyFill="1" applyBorder="1"/>
    <xf numFmtId="165" fontId="24" fillId="0" borderId="8" xfId="0" applyNumberFormat="1" applyFont="1" applyBorder="1"/>
    <xf numFmtId="165" fontId="24" fillId="0" borderId="10" xfId="0" applyNumberFormat="1" applyFont="1" applyBorder="1" applyAlignment="1">
      <alignment horizontal="center" vertical="center"/>
    </xf>
    <xf numFmtId="165" fontId="26" fillId="10" borderId="18" xfId="0" applyNumberFormat="1" applyFont="1" applyFill="1" applyBorder="1"/>
    <xf numFmtId="165" fontId="24" fillId="11" borderId="10" xfId="0" applyNumberFormat="1" applyFont="1" applyFill="1" applyBorder="1"/>
    <xf numFmtId="0" fontId="24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" fontId="27" fillId="0" borderId="0" xfId="0" applyNumberFormat="1" applyFont="1" applyAlignment="1">
      <alignment horizontal="center"/>
    </xf>
    <xf numFmtId="3" fontId="27" fillId="0" borderId="0" xfId="0" applyNumberFormat="1" applyFont="1"/>
    <xf numFmtId="4" fontId="27" fillId="0" borderId="0" xfId="0" applyNumberFormat="1" applyFont="1"/>
    <xf numFmtId="3" fontId="13" fillId="0" borderId="4" xfId="0" applyNumberFormat="1" applyFont="1" applyBorder="1"/>
    <xf numFmtId="4" fontId="13" fillId="0" borderId="0" xfId="0" applyNumberFormat="1" applyFont="1"/>
    <xf numFmtId="0" fontId="13" fillId="0" borderId="4" xfId="0" applyFont="1" applyBorder="1"/>
    <xf numFmtId="3" fontId="29" fillId="0" borderId="0" xfId="0" applyNumberFormat="1" applyFont="1"/>
    <xf numFmtId="0" fontId="25" fillId="0" borderId="0" xfId="0" applyFont="1"/>
    <xf numFmtId="2" fontId="27" fillId="0" borderId="0" xfId="0" applyNumberFormat="1" applyFont="1"/>
    <xf numFmtId="3" fontId="27" fillId="11" borderId="0" xfId="0" applyNumberFormat="1" applyFont="1" applyFill="1"/>
    <xf numFmtId="2" fontId="27" fillId="11" borderId="0" xfId="0" applyNumberFormat="1" applyFont="1" applyFill="1"/>
    <xf numFmtId="0" fontId="27" fillId="11" borderId="0" xfId="0" applyFont="1" applyFill="1"/>
    <xf numFmtId="0" fontId="13" fillId="0" borderId="4" xfId="0" applyFont="1" applyBorder="1" applyAlignment="1">
      <alignment horizontal="justify"/>
    </xf>
    <xf numFmtId="0" fontId="27" fillId="0" borderId="4" xfId="0" applyFont="1" applyBorder="1"/>
    <xf numFmtId="3" fontId="13" fillId="0" borderId="0" xfId="0" applyNumberFormat="1" applyFont="1"/>
    <xf numFmtId="0" fontId="13" fillId="0" borderId="0" xfId="0" applyFont="1"/>
    <xf numFmtId="3" fontId="13" fillId="0" borderId="47" xfId="0" applyNumberFormat="1" applyFont="1" applyBorder="1"/>
    <xf numFmtId="4" fontId="31" fillId="0" borderId="0" xfId="0" applyNumberFormat="1" applyFont="1"/>
    <xf numFmtId="4" fontId="27" fillId="0" borderId="0" xfId="0" applyNumberFormat="1" applyFont="1" applyAlignment="1">
      <alignment horizontal="right"/>
    </xf>
    <xf numFmtId="4" fontId="32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left"/>
    </xf>
    <xf numFmtId="0" fontId="27" fillId="0" borderId="41" xfId="0" applyFont="1" applyBorder="1"/>
    <xf numFmtId="4" fontId="27" fillId="0" borderId="41" xfId="0" applyNumberFormat="1" applyFont="1" applyBorder="1" applyAlignment="1">
      <alignment horizontal="left"/>
    </xf>
    <xf numFmtId="2" fontId="27" fillId="0" borderId="41" xfId="0" applyNumberFormat="1" applyFont="1" applyBorder="1"/>
    <xf numFmtId="4" fontId="32" fillId="0" borderId="0" xfId="0" applyNumberFormat="1" applyFont="1" applyAlignment="1">
      <alignment horizontal="right"/>
    </xf>
    <xf numFmtId="0" fontId="27" fillId="0" borderId="0" xfId="0" applyFont="1" applyAlignment="1">
      <alignment wrapText="1"/>
    </xf>
    <xf numFmtId="0" fontId="27" fillId="0" borderId="41" xfId="0" applyFont="1" applyBorder="1" applyAlignment="1">
      <alignment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14" fillId="0" borderId="44" xfId="0" applyFont="1" applyBorder="1" applyAlignment="1">
      <alignment horizontal="center"/>
    </xf>
    <xf numFmtId="0" fontId="7" fillId="3" borderId="29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0" fontId="7" fillId="10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 wrapText="1"/>
    </xf>
    <xf numFmtId="0" fontId="11" fillId="0" borderId="41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22" fillId="0" borderId="5" xfId="1" applyFont="1" applyBorder="1" applyAlignment="1">
      <alignment horizontal="center"/>
    </xf>
    <xf numFmtId="0" fontId="22" fillId="0" borderId="6" xfId="1" applyFont="1" applyBorder="1" applyAlignment="1">
      <alignment horizontal="center"/>
    </xf>
    <xf numFmtId="0" fontId="8" fillId="0" borderId="0" xfId="1" applyFont="1" applyAlignment="1">
      <alignment horizontal="center"/>
    </xf>
    <xf numFmtId="164" fontId="8" fillId="0" borderId="0" xfId="1" applyNumberFormat="1" applyFont="1" applyAlignment="1">
      <alignment horizontal="center"/>
    </xf>
    <xf numFmtId="0" fontId="8" fillId="0" borderId="0" xfId="1" applyFont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22" fillId="0" borderId="4" xfId="1" applyFont="1" applyBorder="1" applyAlignment="1">
      <alignment horizontal="center"/>
    </xf>
    <xf numFmtId="0" fontId="8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165" fontId="8" fillId="0" borderId="0" xfId="1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2">
    <dxf>
      <font>
        <color rgb="FF9C0006"/>
      </font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2"/>
  <sheetViews>
    <sheetView tabSelected="1" zoomScaleNormal="100" workbookViewId="0">
      <pane xSplit="4" ySplit="4" topLeftCell="E76" activePane="bottomRight" state="frozen"/>
      <selection pane="topRight" activeCell="D1" sqref="D1"/>
      <selection pane="bottomLeft" activeCell="A5" sqref="A5"/>
      <selection pane="bottomRight" activeCell="A87" sqref="A87:XFD87"/>
    </sheetView>
  </sheetViews>
  <sheetFormatPr defaultColWidth="9.109375" defaultRowHeight="14.4" x14ac:dyDescent="0.3"/>
  <cols>
    <col min="1" max="1" width="10.88671875" style="34" bestFit="1" customWidth="1"/>
    <col min="2" max="2" width="48.44140625" style="34" customWidth="1"/>
    <col min="3" max="3" width="11" style="34" customWidth="1"/>
    <col min="4" max="4" width="10.6640625" style="174" customWidth="1"/>
    <col min="5" max="5" width="11.5546875" style="34" customWidth="1"/>
    <col min="6" max="8" width="11.88671875" style="34" customWidth="1"/>
    <col min="9" max="9" width="8.5546875" style="34" customWidth="1"/>
    <col min="10" max="10" width="11.5546875" style="34" customWidth="1"/>
    <col min="11" max="11" width="13.44140625" style="34" customWidth="1"/>
    <col min="12" max="12" width="11.5546875" style="143" customWidth="1"/>
    <col min="13" max="13" width="11.5546875" style="34" customWidth="1"/>
    <col min="14" max="15" width="10.5546875" style="34" customWidth="1"/>
    <col min="16" max="17" width="11.33203125" style="34" customWidth="1"/>
    <col min="18" max="18" width="10.88671875" style="34" customWidth="1"/>
    <col min="19" max="19" width="9.88671875" style="34" customWidth="1"/>
    <col min="20" max="20" width="10.5546875" style="34" customWidth="1"/>
    <col min="21" max="21" width="13" style="34" customWidth="1"/>
    <col min="22" max="26" width="10.5546875" style="34" customWidth="1"/>
    <col min="27" max="27" width="9" style="34" customWidth="1"/>
    <col min="28" max="28" width="8.6640625" style="34" customWidth="1"/>
    <col min="29" max="29" width="11.6640625" style="34" customWidth="1"/>
    <col min="30" max="30" width="9" style="34" customWidth="1"/>
    <col min="31" max="31" width="10.88671875" style="34" customWidth="1"/>
    <col min="32" max="32" width="8.88671875" style="34" customWidth="1"/>
    <col min="33" max="33" width="12.88671875" style="35" customWidth="1"/>
    <col min="34" max="34" width="9" style="34" customWidth="1"/>
    <col min="35" max="35" width="10.5546875" style="34" customWidth="1"/>
    <col min="36" max="37" width="11.5546875" style="34" customWidth="1"/>
    <col min="38" max="38" width="12.5546875" style="174" bestFit="1" customWidth="1"/>
    <col min="39" max="39" width="12.5546875" style="34" bestFit="1" customWidth="1"/>
    <col min="40" max="16384" width="9.109375" style="34"/>
  </cols>
  <sheetData>
    <row r="1" spans="1:39" ht="30" hidden="1" customHeight="1" thickBot="1" x14ac:dyDescent="0.55000000000000004">
      <c r="A1" s="266" t="s">
        <v>75</v>
      </c>
      <c r="B1" s="266"/>
      <c r="C1" s="193"/>
      <c r="D1" s="172"/>
      <c r="L1" s="142"/>
    </row>
    <row r="2" spans="1:39" hidden="1" x14ac:dyDescent="0.3">
      <c r="A2" s="273" t="s">
        <v>0</v>
      </c>
      <c r="B2" s="274"/>
      <c r="C2" s="274"/>
      <c r="D2" s="275"/>
      <c r="E2" s="101" t="s">
        <v>8</v>
      </c>
      <c r="F2" s="102"/>
      <c r="G2" s="102"/>
      <c r="H2" s="102"/>
      <c r="I2" s="102"/>
      <c r="J2" s="102"/>
      <c r="K2" s="102"/>
      <c r="L2" s="102"/>
      <c r="M2" s="103"/>
      <c r="N2" s="36" t="s">
        <v>9</v>
      </c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8"/>
      <c r="AH2" s="37"/>
      <c r="AI2" s="37"/>
      <c r="AJ2" s="37"/>
      <c r="AK2" s="37"/>
      <c r="AL2" s="175"/>
      <c r="AM2" s="37"/>
    </row>
    <row r="3" spans="1:39" s="41" customFormat="1" ht="15" customHeight="1" thickBot="1" x14ac:dyDescent="0.35">
      <c r="A3" s="276" t="s">
        <v>1</v>
      </c>
      <c r="B3" s="278" t="s">
        <v>2</v>
      </c>
      <c r="C3" s="191"/>
      <c r="D3" s="280" t="s">
        <v>3</v>
      </c>
      <c r="E3" s="282" t="s">
        <v>76</v>
      </c>
      <c r="F3" s="260" t="s">
        <v>119</v>
      </c>
      <c r="G3" s="260" t="s">
        <v>120</v>
      </c>
      <c r="H3" s="260" t="s">
        <v>121</v>
      </c>
      <c r="I3" s="260" t="s">
        <v>77</v>
      </c>
      <c r="J3" s="260" t="s">
        <v>5</v>
      </c>
      <c r="K3" s="262" t="s">
        <v>19</v>
      </c>
      <c r="L3" s="262" t="s">
        <v>78</v>
      </c>
      <c r="M3" s="264" t="s">
        <v>7</v>
      </c>
      <c r="N3" s="271" t="s">
        <v>71</v>
      </c>
      <c r="O3" s="268" t="s">
        <v>71</v>
      </c>
      <c r="P3" s="269"/>
      <c r="Q3" s="269"/>
      <c r="R3" s="270"/>
      <c r="S3" s="255" t="s">
        <v>43</v>
      </c>
      <c r="T3" s="255" t="s">
        <v>42</v>
      </c>
      <c r="U3" s="253" t="s">
        <v>79</v>
      </c>
      <c r="V3" s="203"/>
      <c r="W3" s="257" t="s">
        <v>58</v>
      </c>
      <c r="X3" s="258"/>
      <c r="Y3" s="258"/>
      <c r="Z3" s="259"/>
      <c r="AA3" s="255" t="s">
        <v>63</v>
      </c>
      <c r="AB3" s="42" t="s">
        <v>63</v>
      </c>
      <c r="AC3" s="253" t="s">
        <v>39</v>
      </c>
      <c r="AD3" s="182" t="s">
        <v>39</v>
      </c>
      <c r="AE3" s="253" t="s">
        <v>60</v>
      </c>
      <c r="AF3" s="40" t="s">
        <v>12</v>
      </c>
      <c r="AG3" s="255" t="s">
        <v>61</v>
      </c>
      <c r="AH3" s="40"/>
      <c r="AI3" s="253" t="s">
        <v>80</v>
      </c>
      <c r="AJ3" s="255" t="s">
        <v>168</v>
      </c>
      <c r="AK3" s="255" t="s">
        <v>78</v>
      </c>
      <c r="AL3" s="176" t="s">
        <v>7</v>
      </c>
      <c r="AM3" s="40"/>
    </row>
    <row r="4" spans="1:39" s="41" customFormat="1" ht="43.8" thickBot="1" x14ac:dyDescent="0.35">
      <c r="A4" s="277"/>
      <c r="B4" s="279"/>
      <c r="C4" s="192" t="s">
        <v>20</v>
      </c>
      <c r="D4" s="281"/>
      <c r="E4" s="267"/>
      <c r="F4" s="261"/>
      <c r="G4" s="261"/>
      <c r="H4" s="261"/>
      <c r="I4" s="261" t="s">
        <v>6</v>
      </c>
      <c r="J4" s="261"/>
      <c r="K4" s="263"/>
      <c r="L4" s="263"/>
      <c r="M4" s="265"/>
      <c r="N4" s="272"/>
      <c r="O4" s="42" t="s">
        <v>72</v>
      </c>
      <c r="P4" s="42" t="s">
        <v>73</v>
      </c>
      <c r="Q4" s="42" t="s">
        <v>111</v>
      </c>
      <c r="R4" s="42" t="s">
        <v>38</v>
      </c>
      <c r="S4" s="256"/>
      <c r="T4" s="256"/>
      <c r="U4" s="254"/>
      <c r="V4" s="204" t="s">
        <v>117</v>
      </c>
      <c r="W4" s="70" t="s">
        <v>59</v>
      </c>
      <c r="X4" s="70" t="s">
        <v>41</v>
      </c>
      <c r="Y4" s="70" t="s">
        <v>87</v>
      </c>
      <c r="Z4" s="70" t="s">
        <v>40</v>
      </c>
      <c r="AA4" s="256"/>
      <c r="AB4" s="42" t="s">
        <v>73</v>
      </c>
      <c r="AC4" s="254"/>
      <c r="AD4" s="44" t="s">
        <v>62</v>
      </c>
      <c r="AE4" s="254"/>
      <c r="AF4" s="43" t="s">
        <v>13</v>
      </c>
      <c r="AG4" s="256"/>
      <c r="AH4" s="43" t="s">
        <v>15</v>
      </c>
      <c r="AI4" s="254"/>
      <c r="AJ4" s="256"/>
      <c r="AK4" s="256"/>
      <c r="AL4" s="177"/>
      <c r="AM4" s="43" t="s">
        <v>5</v>
      </c>
    </row>
    <row r="5" spans="1:39" x14ac:dyDescent="0.3">
      <c r="A5" s="88">
        <v>44287</v>
      </c>
      <c r="B5" s="89" t="s">
        <v>82</v>
      </c>
      <c r="C5" s="194"/>
      <c r="D5" s="173"/>
      <c r="E5" s="90"/>
      <c r="F5" s="91"/>
      <c r="G5" s="91"/>
      <c r="H5" s="91"/>
      <c r="I5" s="91"/>
      <c r="J5" s="91"/>
      <c r="K5" s="92"/>
      <c r="L5" s="92"/>
      <c r="M5" s="140"/>
      <c r="N5" s="90"/>
      <c r="O5" s="93"/>
      <c r="P5" s="93"/>
      <c r="Q5" s="93"/>
      <c r="R5" s="91"/>
      <c r="S5" s="91"/>
      <c r="T5" s="91"/>
      <c r="U5" s="93"/>
      <c r="V5" s="93"/>
      <c r="W5" s="93"/>
      <c r="X5" s="93"/>
      <c r="Y5" s="93"/>
      <c r="Z5" s="93"/>
      <c r="AA5" s="91"/>
      <c r="AB5" s="91"/>
      <c r="AC5" s="91"/>
      <c r="AD5" s="91"/>
      <c r="AE5" s="91"/>
      <c r="AF5" s="91"/>
      <c r="AG5" s="94"/>
      <c r="AH5" s="91"/>
      <c r="AI5" s="91"/>
      <c r="AJ5" s="91"/>
      <c r="AK5" s="91"/>
      <c r="AL5" s="91"/>
      <c r="AM5" s="91"/>
    </row>
    <row r="6" spans="1:39" x14ac:dyDescent="0.3">
      <c r="A6" s="53">
        <v>44287</v>
      </c>
      <c r="B6" s="54" t="s">
        <v>110</v>
      </c>
      <c r="C6" s="195"/>
      <c r="D6" s="206">
        <v>300749</v>
      </c>
      <c r="E6" s="45"/>
      <c r="F6" s="46"/>
      <c r="G6" s="46"/>
      <c r="H6" s="46"/>
      <c r="I6" s="46"/>
      <c r="J6" s="46"/>
      <c r="K6" s="47"/>
      <c r="L6" s="47"/>
      <c r="M6" s="141">
        <f>SUM(E6:L6)</f>
        <v>0</v>
      </c>
      <c r="N6" s="45">
        <v>979.2</v>
      </c>
      <c r="O6" s="49"/>
      <c r="P6" s="49"/>
      <c r="Q6" s="49">
        <v>52</v>
      </c>
      <c r="R6" s="46">
        <v>5.4</v>
      </c>
      <c r="S6" s="46">
        <v>88.89</v>
      </c>
      <c r="T6" s="46"/>
      <c r="U6" s="49">
        <v>4</v>
      </c>
      <c r="V6" s="49"/>
      <c r="W6" s="49"/>
      <c r="X6" s="49"/>
      <c r="Y6" s="49"/>
      <c r="Z6" s="49"/>
      <c r="AA6" s="46"/>
      <c r="AB6" s="46"/>
      <c r="AC6" s="46">
        <v>38</v>
      </c>
      <c r="AD6" s="46"/>
      <c r="AE6" s="46"/>
      <c r="AF6" s="46"/>
      <c r="AG6" s="50">
        <v>73.78</v>
      </c>
      <c r="AH6" s="46"/>
      <c r="AI6" s="46">
        <v>50</v>
      </c>
      <c r="AJ6" s="46"/>
      <c r="AK6" s="46"/>
      <c r="AL6" s="208">
        <f>SUM(N6:AK6)</f>
        <v>1291.2700000000002</v>
      </c>
      <c r="AM6" s="181"/>
    </row>
    <row r="7" spans="1:39" x14ac:dyDescent="0.3">
      <c r="A7" s="53">
        <v>44287</v>
      </c>
      <c r="B7" s="54" t="s">
        <v>110</v>
      </c>
      <c r="C7" s="195"/>
      <c r="D7" s="206">
        <v>300750</v>
      </c>
      <c r="E7" s="45"/>
      <c r="F7" s="46"/>
      <c r="G7" s="46"/>
      <c r="H7" s="46"/>
      <c r="I7" s="46"/>
      <c r="J7" s="46"/>
      <c r="K7" s="47"/>
      <c r="L7" s="47"/>
      <c r="M7" s="141">
        <f>SUM(E7:L7)</f>
        <v>0</v>
      </c>
      <c r="N7" s="45">
        <v>550.79999999999995</v>
      </c>
      <c r="O7" s="49"/>
      <c r="P7" s="49"/>
      <c r="Q7" s="49">
        <v>26</v>
      </c>
      <c r="R7" s="46">
        <v>5.4</v>
      </c>
      <c r="S7" s="46">
        <v>77.73</v>
      </c>
      <c r="T7" s="46"/>
      <c r="U7" s="49"/>
      <c r="V7" s="49"/>
      <c r="W7" s="49"/>
      <c r="X7" s="49"/>
      <c r="Y7" s="49"/>
      <c r="Z7" s="49"/>
      <c r="AA7" s="46"/>
      <c r="AB7" s="46"/>
      <c r="AC7" s="46">
        <v>117.96</v>
      </c>
      <c r="AD7" s="46"/>
      <c r="AE7" s="46"/>
      <c r="AF7" s="46"/>
      <c r="AG7" s="50"/>
      <c r="AH7" s="46"/>
      <c r="AI7" s="46">
        <v>25</v>
      </c>
      <c r="AJ7" s="46"/>
      <c r="AK7" s="46"/>
      <c r="AL7" s="208">
        <f t="shared" ref="AL7:AL72" si="0">SUM(N7:AK7)</f>
        <v>802.89</v>
      </c>
      <c r="AM7" s="181"/>
    </row>
    <row r="8" spans="1:39" x14ac:dyDescent="0.3">
      <c r="A8" s="53">
        <v>44287</v>
      </c>
      <c r="B8" s="54" t="s">
        <v>77</v>
      </c>
      <c r="C8" s="195"/>
      <c r="D8" s="206" t="s">
        <v>123</v>
      </c>
      <c r="E8" s="45"/>
      <c r="F8" s="46"/>
      <c r="G8" s="46"/>
      <c r="H8" s="46"/>
      <c r="I8" s="46">
        <v>1.85</v>
      </c>
      <c r="J8" s="46"/>
      <c r="K8" s="47"/>
      <c r="L8" s="47"/>
      <c r="M8" s="207">
        <f>SUM(E8:L8)</f>
        <v>1.85</v>
      </c>
      <c r="N8" s="45"/>
      <c r="O8" s="49"/>
      <c r="P8" s="49"/>
      <c r="Q8" s="49"/>
      <c r="R8" s="46"/>
      <c r="S8" s="46"/>
      <c r="T8" s="46"/>
      <c r="U8" s="46"/>
      <c r="V8" s="49"/>
      <c r="W8" s="49"/>
      <c r="X8" s="49"/>
      <c r="Y8" s="49"/>
      <c r="Z8" s="49"/>
      <c r="AA8" s="49"/>
      <c r="AB8" s="46"/>
      <c r="AC8" s="46"/>
      <c r="AD8" s="46"/>
      <c r="AE8" s="46"/>
      <c r="AF8" s="46"/>
      <c r="AG8" s="46"/>
      <c r="AH8" s="50"/>
      <c r="AI8" s="46"/>
      <c r="AJ8" s="46"/>
      <c r="AK8" s="46"/>
      <c r="AL8" s="178">
        <f>SUM(N8:AK8)</f>
        <v>0</v>
      </c>
      <c r="AM8" s="181"/>
    </row>
    <row r="9" spans="1:39" x14ac:dyDescent="0.3">
      <c r="A9" s="53">
        <v>44293</v>
      </c>
      <c r="B9" s="54" t="s">
        <v>122</v>
      </c>
      <c r="C9" s="195"/>
      <c r="D9" s="206" t="s">
        <v>123</v>
      </c>
      <c r="E9" s="45"/>
      <c r="F9" s="46"/>
      <c r="G9" s="46"/>
      <c r="H9" s="46">
        <v>8000</v>
      </c>
      <c r="I9" s="46"/>
      <c r="J9" s="46"/>
      <c r="K9" s="47"/>
      <c r="L9" s="47"/>
      <c r="M9" s="207">
        <f>SUM(E9:L9)</f>
        <v>8000</v>
      </c>
      <c r="N9" s="45"/>
      <c r="O9" s="49"/>
      <c r="P9" s="49"/>
      <c r="Q9" s="49"/>
      <c r="R9" s="46"/>
      <c r="S9" s="46"/>
      <c r="T9" s="46"/>
      <c r="U9" s="46"/>
      <c r="V9" s="49"/>
      <c r="W9" s="49"/>
      <c r="X9" s="49"/>
      <c r="Y9" s="49"/>
      <c r="Z9" s="49"/>
      <c r="AA9" s="49"/>
      <c r="AB9" s="46"/>
      <c r="AC9" s="46"/>
      <c r="AD9" s="46"/>
      <c r="AE9" s="46"/>
      <c r="AF9" s="46"/>
      <c r="AG9" s="46"/>
      <c r="AH9" s="50"/>
      <c r="AI9" s="46"/>
      <c r="AJ9" s="46"/>
      <c r="AK9" s="46"/>
      <c r="AL9" s="178">
        <f t="shared" si="0"/>
        <v>0</v>
      </c>
      <c r="AM9" s="181"/>
    </row>
    <row r="10" spans="1:39" x14ac:dyDescent="0.3">
      <c r="A10" s="53">
        <v>44302</v>
      </c>
      <c r="B10" s="54" t="s">
        <v>124</v>
      </c>
      <c r="C10" s="195"/>
      <c r="D10" s="206" t="s">
        <v>123</v>
      </c>
      <c r="E10" s="45">
        <v>12473</v>
      </c>
      <c r="F10" s="46">
        <v>461</v>
      </c>
      <c r="G10" s="46"/>
      <c r="H10" s="46"/>
      <c r="I10" s="46"/>
      <c r="J10" s="46"/>
      <c r="K10" s="47"/>
      <c r="L10" s="47"/>
      <c r="M10" s="207">
        <f>SUM(E10:L10)</f>
        <v>12934</v>
      </c>
      <c r="N10" s="45"/>
      <c r="O10" s="49"/>
      <c r="P10" s="49"/>
      <c r="Q10" s="49"/>
      <c r="R10" s="46"/>
      <c r="S10" s="46"/>
      <c r="T10" s="46"/>
      <c r="U10" s="46"/>
      <c r="V10" s="49"/>
      <c r="W10" s="49"/>
      <c r="X10" s="49"/>
      <c r="Y10" s="49"/>
      <c r="Z10" s="49"/>
      <c r="AA10" s="49"/>
      <c r="AB10" s="46"/>
      <c r="AC10" s="46"/>
      <c r="AD10" s="46"/>
      <c r="AE10" s="46"/>
      <c r="AF10" s="46"/>
      <c r="AG10" s="46"/>
      <c r="AH10" s="50"/>
      <c r="AI10" s="46"/>
      <c r="AJ10" s="46"/>
      <c r="AK10" s="46"/>
      <c r="AL10" s="178">
        <f t="shared" si="0"/>
        <v>0</v>
      </c>
      <c r="AM10" s="181"/>
    </row>
    <row r="11" spans="1:39" x14ac:dyDescent="0.3">
      <c r="A11" s="53">
        <v>44292</v>
      </c>
      <c r="B11" s="54" t="s">
        <v>125</v>
      </c>
      <c r="C11" s="195"/>
      <c r="D11" s="206">
        <v>300751</v>
      </c>
      <c r="E11" s="45"/>
      <c r="F11" s="46"/>
      <c r="G11" s="46"/>
      <c r="H11" s="46"/>
      <c r="I11" s="46"/>
      <c r="J11" s="46"/>
      <c r="K11" s="47"/>
      <c r="L11" s="47"/>
      <c r="M11" s="141">
        <f>SUM(E11:L11)</f>
        <v>0</v>
      </c>
      <c r="N11" s="45"/>
      <c r="O11" s="49"/>
      <c r="P11" s="49"/>
      <c r="Q11" s="49"/>
      <c r="R11" s="46"/>
      <c r="S11" s="46"/>
      <c r="T11" s="46"/>
      <c r="U11" s="49"/>
      <c r="V11" s="49"/>
      <c r="W11" s="49"/>
      <c r="X11" s="49"/>
      <c r="Y11" s="49"/>
      <c r="Z11" s="49"/>
      <c r="AA11" s="49"/>
      <c r="AB11" s="46"/>
      <c r="AC11" s="46"/>
      <c r="AD11" s="46">
        <v>57.84</v>
      </c>
      <c r="AE11" s="46"/>
      <c r="AF11" s="46"/>
      <c r="AG11" s="46"/>
      <c r="AH11" s="50"/>
      <c r="AI11" s="46"/>
      <c r="AJ11" s="46"/>
      <c r="AK11" s="46"/>
      <c r="AL11" s="208">
        <f t="shared" si="0"/>
        <v>57.84</v>
      </c>
      <c r="AM11" s="181">
        <v>9.64</v>
      </c>
    </row>
    <row r="12" spans="1:39" x14ac:dyDescent="0.3">
      <c r="A12" s="53">
        <v>44292</v>
      </c>
      <c r="B12" s="54" t="s">
        <v>126</v>
      </c>
      <c r="C12" s="195"/>
      <c r="D12" s="206">
        <v>300752</v>
      </c>
      <c r="E12" s="45"/>
      <c r="F12" s="46"/>
      <c r="G12" s="46"/>
      <c r="H12" s="46"/>
      <c r="I12" s="46"/>
      <c r="J12" s="46"/>
      <c r="K12" s="47"/>
      <c r="L12" s="47"/>
      <c r="M12" s="141">
        <f>SUM(E12:L12)</f>
        <v>0</v>
      </c>
      <c r="N12" s="45"/>
      <c r="O12" s="49"/>
      <c r="P12" s="49"/>
      <c r="Q12" s="49"/>
      <c r="R12" s="46"/>
      <c r="S12" s="46"/>
      <c r="T12" s="46"/>
      <c r="U12" s="49">
        <v>46.94</v>
      </c>
      <c r="V12" s="49"/>
      <c r="W12" s="49"/>
      <c r="X12" s="49"/>
      <c r="Y12" s="49"/>
      <c r="Z12" s="49"/>
      <c r="AA12" s="46"/>
      <c r="AB12" s="46"/>
      <c r="AC12" s="46"/>
      <c r="AD12" s="46"/>
      <c r="AE12" s="46"/>
      <c r="AF12" s="46"/>
      <c r="AG12" s="50"/>
      <c r="AH12" s="46"/>
      <c r="AI12" s="46"/>
      <c r="AJ12" s="46"/>
      <c r="AK12" s="46"/>
      <c r="AL12" s="208">
        <f t="shared" si="0"/>
        <v>46.94</v>
      </c>
      <c r="AM12" s="181">
        <v>7.82</v>
      </c>
    </row>
    <row r="13" spans="1:39" x14ac:dyDescent="0.3">
      <c r="A13" s="53">
        <v>44292</v>
      </c>
      <c r="B13" s="54" t="s">
        <v>127</v>
      </c>
      <c r="C13" s="195"/>
      <c r="D13" s="206">
        <v>300753</v>
      </c>
      <c r="E13" s="45"/>
      <c r="F13" s="46"/>
      <c r="G13" s="46"/>
      <c r="H13" s="46"/>
      <c r="I13" s="46"/>
      <c r="J13" s="46"/>
      <c r="K13" s="47"/>
      <c r="L13" s="47"/>
      <c r="M13" s="141">
        <f>SUM(E13:L13)</f>
        <v>0</v>
      </c>
      <c r="N13" s="45"/>
      <c r="O13" s="49"/>
      <c r="P13" s="49"/>
      <c r="Q13" s="49"/>
      <c r="R13" s="46"/>
      <c r="S13" s="46"/>
      <c r="T13" s="46"/>
      <c r="U13" s="49"/>
      <c r="V13" s="49"/>
      <c r="W13" s="49"/>
      <c r="X13" s="49"/>
      <c r="Y13" s="49"/>
      <c r="Z13" s="49"/>
      <c r="AA13" s="46"/>
      <c r="AB13" s="46"/>
      <c r="AC13" s="46"/>
      <c r="AD13" s="46"/>
      <c r="AE13" s="46"/>
      <c r="AF13" s="46"/>
      <c r="AG13" s="50">
        <v>386.63</v>
      </c>
      <c r="AH13" s="46"/>
      <c r="AI13" s="46"/>
      <c r="AJ13" s="46"/>
      <c r="AK13" s="46"/>
      <c r="AL13" s="208">
        <f t="shared" si="0"/>
        <v>386.63</v>
      </c>
      <c r="AM13" s="181">
        <v>3</v>
      </c>
    </row>
    <row r="14" spans="1:39" x14ac:dyDescent="0.3">
      <c r="A14" s="53">
        <v>44292</v>
      </c>
      <c r="B14" s="96" t="s">
        <v>128</v>
      </c>
      <c r="C14" s="196"/>
      <c r="D14" s="206">
        <v>300754</v>
      </c>
      <c r="E14" s="45"/>
      <c r="F14" s="46"/>
      <c r="G14" s="46"/>
      <c r="H14" s="46"/>
      <c r="I14" s="46"/>
      <c r="J14" s="46"/>
      <c r="K14" s="47"/>
      <c r="L14" s="47"/>
      <c r="M14" s="141">
        <f>SUM(E14:L14)</f>
        <v>0</v>
      </c>
      <c r="N14" s="45"/>
      <c r="O14" s="49"/>
      <c r="P14" s="49"/>
      <c r="Q14" s="49"/>
      <c r="R14" s="46"/>
      <c r="S14" s="46"/>
      <c r="T14" s="46"/>
      <c r="U14" s="49"/>
      <c r="V14" s="49"/>
      <c r="W14" s="49">
        <v>18</v>
      </c>
      <c r="X14" s="49"/>
      <c r="Y14" s="49"/>
      <c r="Z14" s="49"/>
      <c r="AA14" s="46"/>
      <c r="AB14" s="46"/>
      <c r="AC14" s="46"/>
      <c r="AD14" s="46"/>
      <c r="AE14" s="46"/>
      <c r="AF14" s="46"/>
      <c r="AG14" s="50"/>
      <c r="AH14" s="46"/>
      <c r="AI14" s="46"/>
      <c r="AJ14" s="46"/>
      <c r="AK14" s="46"/>
      <c r="AL14" s="208">
        <f t="shared" si="0"/>
        <v>18</v>
      </c>
      <c r="AM14" s="181"/>
    </row>
    <row r="15" spans="1:39" x14ac:dyDescent="0.3">
      <c r="A15" s="53">
        <v>44292</v>
      </c>
      <c r="B15" s="96" t="s">
        <v>129</v>
      </c>
      <c r="C15" s="196"/>
      <c r="D15" s="206">
        <v>300755</v>
      </c>
      <c r="E15" s="45"/>
      <c r="F15" s="46"/>
      <c r="G15" s="46"/>
      <c r="H15" s="46"/>
      <c r="I15" s="46"/>
      <c r="J15" s="46"/>
      <c r="K15" s="47"/>
      <c r="L15" s="47"/>
      <c r="M15" s="141">
        <f>SUM(E15:L15)</f>
        <v>0</v>
      </c>
      <c r="N15" s="45"/>
      <c r="O15" s="49"/>
      <c r="P15" s="49"/>
      <c r="Q15" s="49"/>
      <c r="R15" s="46"/>
      <c r="S15" s="46"/>
      <c r="T15" s="46"/>
      <c r="U15" s="49"/>
      <c r="V15" s="49"/>
      <c r="W15" s="49"/>
      <c r="X15" s="49"/>
      <c r="Y15" s="49"/>
      <c r="Z15" s="49"/>
      <c r="AA15" s="46"/>
      <c r="AB15" s="46"/>
      <c r="AC15" s="46"/>
      <c r="AD15" s="46"/>
      <c r="AE15" s="46"/>
      <c r="AF15" s="46"/>
      <c r="AG15" s="50">
        <v>36</v>
      </c>
      <c r="AH15" s="46"/>
      <c r="AI15" s="46"/>
      <c r="AJ15" s="46"/>
      <c r="AK15" s="46"/>
      <c r="AL15" s="208">
        <f t="shared" si="0"/>
        <v>36</v>
      </c>
      <c r="AM15" s="181"/>
    </row>
    <row r="16" spans="1:39" x14ac:dyDescent="0.3">
      <c r="A16" s="53">
        <v>44292</v>
      </c>
      <c r="B16" s="96" t="s">
        <v>130</v>
      </c>
      <c r="C16" s="196"/>
      <c r="D16" s="206">
        <v>300756</v>
      </c>
      <c r="E16" s="45"/>
      <c r="F16" s="46"/>
      <c r="G16" s="46"/>
      <c r="H16" s="46"/>
      <c r="I16" s="46"/>
      <c r="J16" s="46"/>
      <c r="K16" s="47"/>
      <c r="L16" s="47"/>
      <c r="M16" s="141">
        <f>SUM(E16:L16)</f>
        <v>0</v>
      </c>
      <c r="N16" s="45"/>
      <c r="O16" s="49"/>
      <c r="P16" s="49"/>
      <c r="Q16" s="49"/>
      <c r="R16" s="46"/>
      <c r="S16" s="46"/>
      <c r="T16" s="46">
        <v>1556.63</v>
      </c>
      <c r="U16" s="49"/>
      <c r="V16" s="49"/>
      <c r="W16" s="49"/>
      <c r="X16" s="49"/>
      <c r="Y16" s="49"/>
      <c r="Z16" s="49"/>
      <c r="AA16" s="46"/>
      <c r="AB16" s="46"/>
      <c r="AC16" s="46"/>
      <c r="AD16" s="46"/>
      <c r="AE16" s="46"/>
      <c r="AF16" s="46"/>
      <c r="AG16" s="50"/>
      <c r="AH16" s="46"/>
      <c r="AI16" s="46"/>
      <c r="AJ16" s="46"/>
      <c r="AK16" s="46"/>
      <c r="AL16" s="208">
        <f t="shared" si="0"/>
        <v>1556.63</v>
      </c>
      <c r="AM16" s="181"/>
    </row>
    <row r="17" spans="1:39" x14ac:dyDescent="0.3">
      <c r="A17" s="53">
        <v>44292</v>
      </c>
      <c r="B17" s="96" t="s">
        <v>131</v>
      </c>
      <c r="C17" s="196"/>
      <c r="D17" s="206">
        <v>300757</v>
      </c>
      <c r="E17" s="45"/>
      <c r="F17" s="46"/>
      <c r="G17" s="46"/>
      <c r="H17" s="46"/>
      <c r="I17" s="46"/>
      <c r="J17" s="46"/>
      <c r="K17" s="47"/>
      <c r="L17" s="47"/>
      <c r="M17" s="141">
        <f>SUM(E17:L17)</f>
        <v>0</v>
      </c>
      <c r="N17" s="45"/>
      <c r="O17" s="49"/>
      <c r="P17" s="49"/>
      <c r="Q17" s="49"/>
      <c r="R17" s="46"/>
      <c r="S17" s="46"/>
      <c r="T17" s="46"/>
      <c r="U17" s="49"/>
      <c r="V17" s="49"/>
      <c r="W17" s="49"/>
      <c r="X17" s="49"/>
      <c r="Y17" s="49"/>
      <c r="Z17" s="49"/>
      <c r="AA17" s="46"/>
      <c r="AB17" s="46"/>
      <c r="AC17" s="46"/>
      <c r="AD17" s="46"/>
      <c r="AE17" s="46"/>
      <c r="AF17" s="46"/>
      <c r="AG17" s="50"/>
      <c r="AH17" s="46"/>
      <c r="AI17" s="46"/>
      <c r="AJ17" s="46"/>
      <c r="AK17" s="46">
        <v>226.08</v>
      </c>
      <c r="AL17" s="208">
        <f t="shared" si="0"/>
        <v>226.08</v>
      </c>
      <c r="AM17" s="181">
        <v>37.68</v>
      </c>
    </row>
    <row r="18" spans="1:39" x14ac:dyDescent="0.3">
      <c r="A18" s="53">
        <v>44292</v>
      </c>
      <c r="B18" s="96" t="s">
        <v>132</v>
      </c>
      <c r="C18" s="196"/>
      <c r="D18" s="206">
        <v>300758</v>
      </c>
      <c r="E18" s="45"/>
      <c r="F18" s="46"/>
      <c r="G18" s="46"/>
      <c r="H18" s="46"/>
      <c r="I18" s="46"/>
      <c r="J18" s="46"/>
      <c r="K18" s="47"/>
      <c r="L18" s="47"/>
      <c r="M18" s="141">
        <f>SUM(E18:L18)</f>
        <v>0</v>
      </c>
      <c r="N18" s="45"/>
      <c r="O18" s="49"/>
      <c r="P18" s="49"/>
      <c r="Q18" s="49"/>
      <c r="R18" s="46"/>
      <c r="S18" s="46"/>
      <c r="T18" s="46"/>
      <c r="U18" s="49"/>
      <c r="V18" s="49"/>
      <c r="W18" s="49">
        <v>99.85</v>
      </c>
      <c r="X18" s="49"/>
      <c r="Y18" s="49"/>
      <c r="Z18" s="49"/>
      <c r="AA18" s="46"/>
      <c r="AB18" s="46"/>
      <c r="AC18" s="46"/>
      <c r="AD18" s="46"/>
      <c r="AE18" s="46"/>
      <c r="AF18" s="46"/>
      <c r="AG18" s="50"/>
      <c r="AH18" s="46"/>
      <c r="AI18" s="46"/>
      <c r="AJ18" s="46"/>
      <c r="AK18" s="46"/>
      <c r="AL18" s="208">
        <f t="shared" si="0"/>
        <v>99.85</v>
      </c>
      <c r="AM18" s="181"/>
    </row>
    <row r="19" spans="1:39" x14ac:dyDescent="0.3">
      <c r="A19" s="53">
        <v>44292</v>
      </c>
      <c r="B19" s="54" t="s">
        <v>110</v>
      </c>
      <c r="C19" s="196"/>
      <c r="D19" s="206">
        <v>300759</v>
      </c>
      <c r="E19" s="45"/>
      <c r="F19" s="46"/>
      <c r="G19" s="46"/>
      <c r="H19" s="46"/>
      <c r="I19" s="46"/>
      <c r="J19" s="46"/>
      <c r="K19" s="47"/>
      <c r="L19" s="47"/>
      <c r="M19" s="141">
        <f>SUM(E19:L19)</f>
        <v>0</v>
      </c>
      <c r="N19" s="45">
        <v>537.20000000000005</v>
      </c>
      <c r="O19" s="49"/>
      <c r="P19" s="49"/>
      <c r="Q19" s="49">
        <v>26</v>
      </c>
      <c r="R19" s="46">
        <v>5.4</v>
      </c>
      <c r="S19" s="46">
        <v>8</v>
      </c>
      <c r="T19" s="46"/>
      <c r="U19" s="49"/>
      <c r="V19" s="49"/>
      <c r="W19" s="49"/>
      <c r="X19" s="49"/>
      <c r="Y19" s="49"/>
      <c r="Z19" s="49"/>
      <c r="AA19" s="46"/>
      <c r="AB19" s="46"/>
      <c r="AC19" s="46">
        <v>19</v>
      </c>
      <c r="AD19" s="46"/>
      <c r="AE19" s="46"/>
      <c r="AF19" s="46"/>
      <c r="AG19" s="50"/>
      <c r="AH19" s="46"/>
      <c r="AI19" s="46"/>
      <c r="AJ19" s="46"/>
      <c r="AK19" s="46">
        <v>74.02</v>
      </c>
      <c r="AL19" s="208">
        <f t="shared" si="0"/>
        <v>669.62</v>
      </c>
      <c r="AM19" s="181">
        <v>5.59</v>
      </c>
    </row>
    <row r="20" spans="1:39" x14ac:dyDescent="0.3">
      <c r="A20" s="95">
        <v>44312</v>
      </c>
      <c r="B20" s="96" t="s">
        <v>133</v>
      </c>
      <c r="C20" s="196">
        <v>11294</v>
      </c>
      <c r="D20" s="206">
        <v>300760</v>
      </c>
      <c r="E20" s="45"/>
      <c r="F20" s="46"/>
      <c r="G20" s="46"/>
      <c r="H20" s="46"/>
      <c r="I20" s="46"/>
      <c r="J20" s="46"/>
      <c r="K20" s="47"/>
      <c r="L20" s="47"/>
      <c r="M20" s="141">
        <f>SUM(E20:L20)</f>
        <v>0</v>
      </c>
      <c r="N20" s="45"/>
      <c r="O20" s="49"/>
      <c r="P20" s="49"/>
      <c r="Q20" s="49"/>
      <c r="R20" s="46"/>
      <c r="S20" s="46"/>
      <c r="T20" s="46"/>
      <c r="U20" s="49"/>
      <c r="V20" s="49">
        <v>234</v>
      </c>
      <c r="W20" s="49"/>
      <c r="X20" s="49"/>
      <c r="Y20" s="49"/>
      <c r="Z20" s="49"/>
      <c r="AA20" s="46"/>
      <c r="AB20" s="46"/>
      <c r="AC20" s="46"/>
      <c r="AD20" s="46"/>
      <c r="AE20" s="46"/>
      <c r="AF20" s="46"/>
      <c r="AG20" s="50"/>
      <c r="AH20" s="46"/>
      <c r="AI20" s="46"/>
      <c r="AJ20" s="46"/>
      <c r="AK20" s="46"/>
      <c r="AL20" s="208">
        <f t="shared" si="0"/>
        <v>234</v>
      </c>
      <c r="AM20" s="181">
        <v>39</v>
      </c>
    </row>
    <row r="21" spans="1:39" x14ac:dyDescent="0.3">
      <c r="A21" s="95">
        <v>44321</v>
      </c>
      <c r="B21" s="96" t="s">
        <v>135</v>
      </c>
      <c r="C21" s="196">
        <v>6961</v>
      </c>
      <c r="D21" s="206">
        <v>400046</v>
      </c>
      <c r="E21" s="45"/>
      <c r="F21" s="46"/>
      <c r="G21" s="46"/>
      <c r="H21" s="46"/>
      <c r="I21" s="46"/>
      <c r="J21" s="46"/>
      <c r="K21" s="47"/>
      <c r="L21" s="47"/>
      <c r="M21" s="141">
        <f>SUM(E21:L21)</f>
        <v>0</v>
      </c>
      <c r="N21" s="45"/>
      <c r="O21" s="49"/>
      <c r="P21" s="49"/>
      <c r="Q21" s="49"/>
      <c r="R21" s="46"/>
      <c r="S21" s="46"/>
      <c r="T21" s="46"/>
      <c r="U21" s="49"/>
      <c r="V21" s="49"/>
      <c r="W21" s="49"/>
      <c r="X21" s="49"/>
      <c r="Y21" s="49"/>
      <c r="Z21" s="49"/>
      <c r="AA21" s="46">
        <v>167.17</v>
      </c>
      <c r="AB21" s="46"/>
      <c r="AC21" s="46"/>
      <c r="AD21" s="46"/>
      <c r="AE21" s="46"/>
      <c r="AF21" s="46"/>
      <c r="AG21" s="50"/>
      <c r="AH21" s="46"/>
      <c r="AI21" s="46"/>
      <c r="AJ21" s="46"/>
      <c r="AK21" s="46"/>
      <c r="AL21" s="208">
        <f t="shared" si="0"/>
        <v>167.17</v>
      </c>
      <c r="AM21" s="181">
        <v>27.86</v>
      </c>
    </row>
    <row r="22" spans="1:39" x14ac:dyDescent="0.3">
      <c r="A22" s="95">
        <v>44321</v>
      </c>
      <c r="B22" s="96" t="s">
        <v>136</v>
      </c>
      <c r="C22" s="196" t="s">
        <v>137</v>
      </c>
      <c r="D22" s="206">
        <v>300761</v>
      </c>
      <c r="E22" s="45"/>
      <c r="F22" s="46"/>
      <c r="G22" s="46"/>
      <c r="H22" s="46"/>
      <c r="I22" s="46"/>
      <c r="J22" s="46"/>
      <c r="K22" s="47"/>
      <c r="L22" s="47"/>
      <c r="M22" s="141">
        <f>SUM(E22:L22)</f>
        <v>0</v>
      </c>
      <c r="N22" s="45"/>
      <c r="O22" s="49"/>
      <c r="P22" s="49"/>
      <c r="Q22" s="49"/>
      <c r="R22" s="46"/>
      <c r="S22" s="46"/>
      <c r="T22" s="46"/>
      <c r="U22" s="49"/>
      <c r="V22" s="49"/>
      <c r="W22" s="49"/>
      <c r="X22" s="49"/>
      <c r="Y22" s="49"/>
      <c r="Z22" s="49"/>
      <c r="AA22" s="46"/>
      <c r="AB22" s="46"/>
      <c r="AC22" s="46"/>
      <c r="AD22" s="46"/>
      <c r="AE22" s="46"/>
      <c r="AF22" s="46"/>
      <c r="AG22" s="50"/>
      <c r="AH22" s="46">
        <v>250</v>
      </c>
      <c r="AI22" s="46"/>
      <c r="AJ22" s="46"/>
      <c r="AK22" s="46"/>
      <c r="AL22" s="208">
        <f t="shared" si="0"/>
        <v>250</v>
      </c>
      <c r="AM22" s="181">
        <v>0</v>
      </c>
    </row>
    <row r="23" spans="1:39" x14ac:dyDescent="0.3">
      <c r="A23" s="95">
        <v>44321</v>
      </c>
      <c r="B23" s="96" t="s">
        <v>138</v>
      </c>
      <c r="C23" s="196"/>
      <c r="D23" s="206">
        <v>300762</v>
      </c>
      <c r="E23" s="45"/>
      <c r="F23" s="46"/>
      <c r="G23" s="46"/>
      <c r="H23" s="46"/>
      <c r="I23" s="46"/>
      <c r="J23" s="46"/>
      <c r="K23" s="47"/>
      <c r="L23" s="47"/>
      <c r="M23" s="141">
        <f>SUM(E23:L23)</f>
        <v>0</v>
      </c>
      <c r="N23" s="45"/>
      <c r="O23" s="49"/>
      <c r="P23" s="49"/>
      <c r="Q23" s="49"/>
      <c r="R23" s="46"/>
      <c r="S23" s="46"/>
      <c r="T23" s="46"/>
      <c r="U23" s="49"/>
      <c r="V23" s="49"/>
      <c r="W23" s="46">
        <v>10</v>
      </c>
      <c r="X23" s="49"/>
      <c r="Y23" s="49"/>
      <c r="Z23" s="49"/>
      <c r="AA23" s="46"/>
      <c r="AB23" s="46"/>
      <c r="AC23" s="46"/>
      <c r="AD23" s="46"/>
      <c r="AE23" s="46"/>
      <c r="AF23" s="46"/>
      <c r="AG23" s="50"/>
      <c r="AH23" s="46"/>
      <c r="AI23" s="46"/>
      <c r="AJ23" s="55"/>
      <c r="AK23" s="55"/>
      <c r="AL23" s="208">
        <f t="shared" si="0"/>
        <v>10</v>
      </c>
      <c r="AM23" s="181"/>
    </row>
    <row r="24" spans="1:39" x14ac:dyDescent="0.3">
      <c r="A24" s="95">
        <v>44321</v>
      </c>
      <c r="B24" s="96" t="s">
        <v>141</v>
      </c>
      <c r="C24" s="196"/>
      <c r="D24" s="206">
        <v>300763</v>
      </c>
      <c r="E24" s="45"/>
      <c r="F24" s="46"/>
      <c r="G24" s="46"/>
      <c r="H24" s="46"/>
      <c r="I24" s="46"/>
      <c r="J24" s="46"/>
      <c r="K24" s="47"/>
      <c r="L24" s="47"/>
      <c r="M24" s="141">
        <f>SUM(E24:L24)</f>
        <v>0</v>
      </c>
      <c r="N24" s="45"/>
      <c r="O24" s="49"/>
      <c r="P24" s="49"/>
      <c r="Q24" s="49"/>
      <c r="R24" s="46"/>
      <c r="S24" s="46"/>
      <c r="T24" s="46"/>
      <c r="U24" s="49"/>
      <c r="V24" s="49"/>
      <c r="W24" s="49">
        <v>25</v>
      </c>
      <c r="X24" s="49"/>
      <c r="Y24" s="49"/>
      <c r="Z24" s="49"/>
      <c r="AA24" s="46"/>
      <c r="AB24" s="46"/>
      <c r="AC24" s="46"/>
      <c r="AD24" s="46"/>
      <c r="AE24" s="46"/>
      <c r="AF24" s="46"/>
      <c r="AG24" s="50"/>
      <c r="AH24" s="46"/>
      <c r="AI24" s="46"/>
      <c r="AJ24" s="57"/>
      <c r="AK24" s="57"/>
      <c r="AL24" s="208">
        <f t="shared" si="0"/>
        <v>25</v>
      </c>
      <c r="AM24" s="181"/>
    </row>
    <row r="25" spans="1:39" x14ac:dyDescent="0.3">
      <c r="A25" s="95">
        <v>44321</v>
      </c>
      <c r="B25" s="96" t="s">
        <v>142</v>
      </c>
      <c r="C25" s="196">
        <v>2314</v>
      </c>
      <c r="D25" s="206">
        <v>300764</v>
      </c>
      <c r="E25" s="45"/>
      <c r="F25" s="46"/>
      <c r="G25" s="46"/>
      <c r="H25" s="46"/>
      <c r="I25" s="46"/>
      <c r="J25" s="46"/>
      <c r="K25" s="47"/>
      <c r="L25" s="47"/>
      <c r="M25" s="141">
        <f>SUM(E25:L25)</f>
        <v>0</v>
      </c>
      <c r="N25" s="45"/>
      <c r="O25" s="49"/>
      <c r="P25" s="49"/>
      <c r="Q25" s="49"/>
      <c r="R25" s="46"/>
      <c r="S25" s="46"/>
      <c r="T25" s="46"/>
      <c r="U25" s="49">
        <v>552</v>
      </c>
      <c r="V25" s="49"/>
      <c r="W25" s="49"/>
      <c r="X25" s="49"/>
      <c r="Y25" s="49"/>
      <c r="Z25" s="49"/>
      <c r="AA25" s="46"/>
      <c r="AB25" s="46"/>
      <c r="AC25" s="46"/>
      <c r="AD25" s="46"/>
      <c r="AE25" s="46"/>
      <c r="AF25" s="46"/>
      <c r="AG25" s="50"/>
      <c r="AH25" s="46"/>
      <c r="AI25" s="46"/>
      <c r="AJ25" s="57"/>
      <c r="AK25" s="57"/>
      <c r="AL25" s="208">
        <f t="shared" si="0"/>
        <v>552</v>
      </c>
      <c r="AM25" s="181">
        <v>92</v>
      </c>
    </row>
    <row r="26" spans="1:39" x14ac:dyDescent="0.3">
      <c r="A26" s="95">
        <v>44321</v>
      </c>
      <c r="B26" s="96" t="s">
        <v>139</v>
      </c>
      <c r="C26" s="196">
        <v>11322</v>
      </c>
      <c r="D26" s="206">
        <v>300765</v>
      </c>
      <c r="E26" s="45"/>
      <c r="F26" s="46"/>
      <c r="G26" s="46"/>
      <c r="H26" s="46"/>
      <c r="I26" s="46"/>
      <c r="J26" s="46"/>
      <c r="K26" s="47"/>
      <c r="L26" s="47"/>
      <c r="M26" s="141">
        <f>SUM(E26:L26)</f>
        <v>0</v>
      </c>
      <c r="N26" s="45"/>
      <c r="O26" s="49"/>
      <c r="P26" s="49"/>
      <c r="Q26" s="49"/>
      <c r="R26" s="46"/>
      <c r="S26" s="46"/>
      <c r="T26" s="46"/>
      <c r="U26" s="49"/>
      <c r="V26" s="49"/>
      <c r="W26" s="49"/>
      <c r="X26" s="49"/>
      <c r="Y26" s="49"/>
      <c r="Z26" s="49">
        <v>60</v>
      </c>
      <c r="AA26" s="46"/>
      <c r="AB26" s="46"/>
      <c r="AC26" s="46"/>
      <c r="AD26" s="46"/>
      <c r="AE26" s="46"/>
      <c r="AF26" s="46"/>
      <c r="AG26" s="50"/>
      <c r="AH26" s="46"/>
      <c r="AI26" s="46"/>
      <c r="AJ26" s="57"/>
      <c r="AK26" s="57"/>
      <c r="AL26" s="208">
        <f t="shared" si="0"/>
        <v>60</v>
      </c>
      <c r="AM26" s="181">
        <v>10</v>
      </c>
    </row>
    <row r="27" spans="1:39" x14ac:dyDescent="0.3">
      <c r="A27" s="95">
        <v>44326</v>
      </c>
      <c r="B27" s="96" t="s">
        <v>161</v>
      </c>
      <c r="C27" s="196"/>
      <c r="D27" s="206" t="s">
        <v>123</v>
      </c>
      <c r="E27" s="45"/>
      <c r="F27" s="46"/>
      <c r="G27" s="46"/>
      <c r="H27" s="46"/>
      <c r="I27" s="46"/>
      <c r="J27" s="46">
        <v>977.78</v>
      </c>
      <c r="K27" s="47"/>
      <c r="L27" s="47"/>
      <c r="M27" s="207">
        <f>SUM(E27:L27)</f>
        <v>977.78</v>
      </c>
      <c r="N27" s="45"/>
      <c r="O27" s="49"/>
      <c r="P27" s="49"/>
      <c r="Q27" s="49"/>
      <c r="R27" s="46"/>
      <c r="S27" s="46"/>
      <c r="T27" s="46"/>
      <c r="U27" s="49"/>
      <c r="V27" s="49"/>
      <c r="W27" s="46"/>
      <c r="X27" s="49"/>
      <c r="Y27" s="49"/>
      <c r="Z27" s="49"/>
      <c r="AA27" s="46"/>
      <c r="AB27" s="46"/>
      <c r="AC27" s="46"/>
      <c r="AD27" s="46"/>
      <c r="AE27" s="46"/>
      <c r="AF27" s="46"/>
      <c r="AG27" s="50"/>
      <c r="AH27" s="46"/>
      <c r="AI27" s="46"/>
      <c r="AJ27" s="55"/>
      <c r="AK27" s="55"/>
      <c r="AL27" s="178">
        <f t="shared" si="0"/>
        <v>0</v>
      </c>
      <c r="AM27" s="181"/>
    </row>
    <row r="28" spans="1:39" x14ac:dyDescent="0.3">
      <c r="A28" s="95">
        <v>44321</v>
      </c>
      <c r="B28" s="96" t="s">
        <v>140</v>
      </c>
      <c r="C28" s="196">
        <v>11327</v>
      </c>
      <c r="D28" s="206">
        <v>300766</v>
      </c>
      <c r="E28" s="45"/>
      <c r="F28" s="46"/>
      <c r="G28" s="46"/>
      <c r="H28" s="46"/>
      <c r="I28" s="46"/>
      <c r="J28" s="46"/>
      <c r="K28" s="47"/>
      <c r="L28" s="47"/>
      <c r="M28" s="141">
        <f>SUM(E28:L28)</f>
        <v>0</v>
      </c>
      <c r="N28" s="45"/>
      <c r="O28" s="49"/>
      <c r="P28" s="49"/>
      <c r="Q28" s="49"/>
      <c r="R28" s="46"/>
      <c r="S28" s="46"/>
      <c r="T28" s="46"/>
      <c r="U28" s="49"/>
      <c r="V28" s="49">
        <v>234</v>
      </c>
      <c r="W28" s="46"/>
      <c r="X28" s="49"/>
      <c r="Y28" s="49"/>
      <c r="Z28" s="49"/>
      <c r="AA28" s="46"/>
      <c r="AB28" s="46"/>
      <c r="AC28" s="46"/>
      <c r="AD28" s="46"/>
      <c r="AE28" s="46"/>
      <c r="AF28" s="46"/>
      <c r="AG28" s="50"/>
      <c r="AH28" s="46"/>
      <c r="AI28" s="46"/>
      <c r="AJ28" s="55"/>
      <c r="AK28" s="55"/>
      <c r="AL28" s="208">
        <f t="shared" si="0"/>
        <v>234</v>
      </c>
      <c r="AM28" s="181">
        <v>39</v>
      </c>
    </row>
    <row r="29" spans="1:39" x14ac:dyDescent="0.3">
      <c r="A29" s="95">
        <v>44349</v>
      </c>
      <c r="B29" s="96" t="s">
        <v>143</v>
      </c>
      <c r="C29" s="196">
        <v>11357</v>
      </c>
      <c r="D29" s="206">
        <v>300767</v>
      </c>
      <c r="E29" s="45"/>
      <c r="F29" s="46"/>
      <c r="G29" s="46"/>
      <c r="H29" s="46"/>
      <c r="I29" s="46"/>
      <c r="J29" s="46"/>
      <c r="K29" s="47"/>
      <c r="L29" s="47"/>
      <c r="M29" s="141">
        <f>SUM(E29:L29)</f>
        <v>0</v>
      </c>
      <c r="N29" s="45"/>
      <c r="O29" s="49"/>
      <c r="P29" s="49"/>
      <c r="Q29" s="49"/>
      <c r="R29" s="46"/>
      <c r="S29" s="46"/>
      <c r="T29" s="46"/>
      <c r="U29" s="49"/>
      <c r="V29" s="49">
        <v>234</v>
      </c>
      <c r="W29" s="49"/>
      <c r="X29" s="49"/>
      <c r="Y29" s="49"/>
      <c r="Z29" s="49"/>
      <c r="AA29" s="46"/>
      <c r="AB29" s="46"/>
      <c r="AC29" s="46"/>
      <c r="AD29" s="46"/>
      <c r="AE29" s="46"/>
      <c r="AF29" s="46"/>
      <c r="AG29" s="50"/>
      <c r="AH29" s="46"/>
      <c r="AI29" s="46"/>
      <c r="AJ29" s="57"/>
      <c r="AK29" s="57"/>
      <c r="AL29" s="208">
        <f t="shared" si="0"/>
        <v>234</v>
      </c>
      <c r="AM29" s="181">
        <v>39</v>
      </c>
    </row>
    <row r="30" spans="1:39" x14ac:dyDescent="0.3">
      <c r="A30" s="95">
        <v>44349</v>
      </c>
      <c r="B30" s="96" t="s">
        <v>144</v>
      </c>
      <c r="C30" s="196">
        <v>11363</v>
      </c>
      <c r="D30" s="206">
        <v>300768</v>
      </c>
      <c r="E30" s="45"/>
      <c r="F30" s="46"/>
      <c r="G30" s="46"/>
      <c r="H30" s="46"/>
      <c r="I30" s="46"/>
      <c r="J30" s="46"/>
      <c r="K30" s="47"/>
      <c r="L30" s="47"/>
      <c r="M30" s="141">
        <f>SUM(E30:L30)</f>
        <v>0</v>
      </c>
      <c r="N30" s="45"/>
      <c r="O30" s="49"/>
      <c r="P30" s="49"/>
      <c r="Q30" s="49"/>
      <c r="R30" s="46"/>
      <c r="S30" s="46"/>
      <c r="T30" s="46"/>
      <c r="U30" s="49"/>
      <c r="V30" s="49"/>
      <c r="W30" s="49"/>
      <c r="X30" s="49"/>
      <c r="Y30" s="49"/>
      <c r="Z30" s="49">
        <v>60</v>
      </c>
      <c r="AA30" s="46"/>
      <c r="AB30" s="46"/>
      <c r="AC30" s="46"/>
      <c r="AD30" s="46"/>
      <c r="AE30" s="46"/>
      <c r="AF30" s="46"/>
      <c r="AG30" s="50"/>
      <c r="AH30" s="46"/>
      <c r="AI30" s="46"/>
      <c r="AJ30" s="57"/>
      <c r="AK30" s="57"/>
      <c r="AL30" s="208">
        <f t="shared" si="0"/>
        <v>60</v>
      </c>
      <c r="AM30" s="181">
        <v>10</v>
      </c>
    </row>
    <row r="31" spans="1:39" x14ac:dyDescent="0.3">
      <c r="A31" s="95">
        <v>44349</v>
      </c>
      <c r="B31" s="96" t="s">
        <v>145</v>
      </c>
      <c r="C31" s="196"/>
      <c r="D31" s="206">
        <v>300769</v>
      </c>
      <c r="E31" s="45"/>
      <c r="F31" s="46"/>
      <c r="G31" s="46"/>
      <c r="H31" s="46"/>
      <c r="I31" s="46"/>
      <c r="J31" s="46"/>
      <c r="K31" s="47"/>
      <c r="L31" s="47"/>
      <c r="M31" s="141">
        <f>SUM(E31:L31)</f>
        <v>0</v>
      </c>
      <c r="N31" s="45"/>
      <c r="O31" s="49"/>
      <c r="P31" s="49"/>
      <c r="Q31" s="49"/>
      <c r="R31" s="46"/>
      <c r="S31" s="46"/>
      <c r="T31" s="46"/>
      <c r="U31" s="49">
        <v>31.91</v>
      </c>
      <c r="V31" s="49"/>
      <c r="W31" s="49"/>
      <c r="X31" s="49"/>
      <c r="Y31" s="49"/>
      <c r="Z31" s="49"/>
      <c r="AA31" s="46"/>
      <c r="AB31" s="46"/>
      <c r="AC31" s="46"/>
      <c r="AD31" s="46"/>
      <c r="AE31" s="46"/>
      <c r="AF31" s="46"/>
      <c r="AG31" s="50"/>
      <c r="AH31" s="46"/>
      <c r="AI31" s="46"/>
      <c r="AJ31" s="46"/>
      <c r="AK31" s="46"/>
      <c r="AL31" s="208">
        <f t="shared" si="0"/>
        <v>31.91</v>
      </c>
      <c r="AM31" s="181">
        <v>5.32</v>
      </c>
    </row>
    <row r="32" spans="1:39" x14ac:dyDescent="0.3">
      <c r="A32" s="95">
        <v>44364</v>
      </c>
      <c r="B32" s="96" t="s">
        <v>132</v>
      </c>
      <c r="C32" s="196"/>
      <c r="D32" s="206">
        <v>300770</v>
      </c>
      <c r="E32" s="45"/>
      <c r="F32" s="46"/>
      <c r="G32" s="46"/>
      <c r="H32" s="46"/>
      <c r="I32" s="46"/>
      <c r="J32" s="46"/>
      <c r="K32" s="47"/>
      <c r="L32" s="47"/>
      <c r="M32" s="141">
        <f>SUM(E32:L32)</f>
        <v>0</v>
      </c>
      <c r="N32" s="45"/>
      <c r="O32" s="49"/>
      <c r="P32" s="49"/>
      <c r="Q32" s="49"/>
      <c r="R32" s="46"/>
      <c r="S32" s="46"/>
      <c r="T32" s="46"/>
      <c r="U32" s="49"/>
      <c r="V32" s="49"/>
      <c r="W32" s="49">
        <v>487.03</v>
      </c>
      <c r="X32" s="49"/>
      <c r="Y32" s="49"/>
      <c r="Z32" s="49"/>
      <c r="AA32" s="46"/>
      <c r="AB32" s="46"/>
      <c r="AC32" s="46"/>
      <c r="AD32" s="46"/>
      <c r="AE32" s="46"/>
      <c r="AF32" s="46"/>
      <c r="AG32" s="50"/>
      <c r="AH32" s="46"/>
      <c r="AI32" s="46"/>
      <c r="AJ32" s="46"/>
      <c r="AK32" s="46"/>
      <c r="AL32" s="208">
        <f t="shared" si="0"/>
        <v>487.03</v>
      </c>
      <c r="AM32" s="181">
        <v>12.24</v>
      </c>
    </row>
    <row r="33" spans="1:39" x14ac:dyDescent="0.3">
      <c r="A33" s="95">
        <v>44364</v>
      </c>
      <c r="B33" s="96" t="s">
        <v>146</v>
      </c>
      <c r="C33" s="196">
        <v>11385</v>
      </c>
      <c r="D33" s="206">
        <v>300771</v>
      </c>
      <c r="E33" s="45"/>
      <c r="F33" s="46"/>
      <c r="G33" s="46"/>
      <c r="H33" s="46"/>
      <c r="I33" s="46"/>
      <c r="J33" s="46"/>
      <c r="K33" s="47"/>
      <c r="L33" s="47"/>
      <c r="M33" s="141">
        <f>SUM(E33:L33)</f>
        <v>0</v>
      </c>
      <c r="N33" s="45"/>
      <c r="O33" s="49"/>
      <c r="P33" s="49"/>
      <c r="Q33" s="49"/>
      <c r="R33" s="46"/>
      <c r="S33" s="46"/>
      <c r="T33" s="46"/>
      <c r="U33" s="49"/>
      <c r="V33" s="49">
        <v>234</v>
      </c>
      <c r="W33" s="49"/>
      <c r="X33" s="49"/>
      <c r="Y33" s="49"/>
      <c r="Z33" s="49"/>
      <c r="AA33" s="46"/>
      <c r="AB33" s="46"/>
      <c r="AC33" s="46"/>
      <c r="AD33" s="46"/>
      <c r="AE33" s="46"/>
      <c r="AF33" s="46"/>
      <c r="AG33" s="50"/>
      <c r="AH33" s="46"/>
      <c r="AI33" s="46"/>
      <c r="AJ33" s="46"/>
      <c r="AK33" s="46"/>
      <c r="AL33" s="208">
        <f t="shared" si="0"/>
        <v>234</v>
      </c>
      <c r="AM33" s="181">
        <v>39</v>
      </c>
    </row>
    <row r="34" spans="1:39" s="202" customFormat="1" x14ac:dyDescent="0.3">
      <c r="A34" s="95">
        <v>44364</v>
      </c>
      <c r="B34" s="96" t="s">
        <v>147</v>
      </c>
      <c r="C34" s="196" t="s">
        <v>148</v>
      </c>
      <c r="D34" s="206">
        <v>300772</v>
      </c>
      <c r="E34" s="56"/>
      <c r="F34" s="57"/>
      <c r="G34" s="57"/>
      <c r="H34" s="57"/>
      <c r="I34" s="57"/>
      <c r="J34" s="57"/>
      <c r="K34" s="58"/>
      <c r="L34" s="58"/>
      <c r="M34" s="141">
        <f>SUM(E34:L34)</f>
        <v>0</v>
      </c>
      <c r="N34" s="56"/>
      <c r="O34" s="59"/>
      <c r="P34" s="59"/>
      <c r="Q34" s="59"/>
      <c r="R34" s="57"/>
      <c r="S34" s="57"/>
      <c r="T34" s="57"/>
      <c r="U34" s="59"/>
      <c r="V34" s="59"/>
      <c r="W34" s="59"/>
      <c r="X34" s="59"/>
      <c r="Y34" s="59">
        <v>2286</v>
      </c>
      <c r="Z34" s="59"/>
      <c r="AA34" s="57"/>
      <c r="AB34" s="57"/>
      <c r="AC34" s="57"/>
      <c r="AD34" s="57"/>
      <c r="AE34" s="57"/>
      <c r="AF34" s="57"/>
      <c r="AG34" s="201"/>
      <c r="AH34" s="57"/>
      <c r="AI34" s="57"/>
      <c r="AJ34" s="57"/>
      <c r="AK34" s="57"/>
      <c r="AL34" s="208">
        <f t="shared" si="0"/>
        <v>2286</v>
      </c>
      <c r="AM34" s="181">
        <v>381</v>
      </c>
    </row>
    <row r="35" spans="1:39" x14ac:dyDescent="0.3">
      <c r="A35" s="53">
        <v>44364</v>
      </c>
      <c r="B35" s="54" t="s">
        <v>149</v>
      </c>
      <c r="C35" s="195">
        <v>11386</v>
      </c>
      <c r="D35" s="206">
        <v>300773</v>
      </c>
      <c r="E35" s="45"/>
      <c r="F35" s="46"/>
      <c r="G35" s="46"/>
      <c r="H35" s="46"/>
      <c r="I35" s="46"/>
      <c r="J35" s="46"/>
      <c r="K35" s="47"/>
      <c r="L35" s="47"/>
      <c r="M35" s="141">
        <f>SUM(E35:L35)</f>
        <v>0</v>
      </c>
      <c r="N35" s="45"/>
      <c r="O35" s="49"/>
      <c r="P35" s="49"/>
      <c r="Q35" s="49"/>
      <c r="R35" s="46"/>
      <c r="S35" s="46"/>
      <c r="T35" s="46"/>
      <c r="U35" s="49">
        <v>420</v>
      </c>
      <c r="V35" s="49"/>
      <c r="W35" s="49"/>
      <c r="X35" s="49"/>
      <c r="Y35" s="49"/>
      <c r="Z35" s="49"/>
      <c r="AA35" s="46"/>
      <c r="AB35" s="46"/>
      <c r="AC35" s="46"/>
      <c r="AD35" s="46"/>
      <c r="AE35" s="46"/>
      <c r="AF35" s="46"/>
      <c r="AG35" s="50"/>
      <c r="AH35" s="46"/>
      <c r="AI35" s="46"/>
      <c r="AJ35" s="46"/>
      <c r="AK35" s="46"/>
      <c r="AL35" s="208">
        <f t="shared" si="0"/>
        <v>420</v>
      </c>
      <c r="AM35" s="181">
        <v>70</v>
      </c>
    </row>
    <row r="36" spans="1:39" x14ac:dyDescent="0.3">
      <c r="A36" s="53">
        <v>44364</v>
      </c>
      <c r="B36" s="54" t="s">
        <v>150</v>
      </c>
      <c r="C36" s="195">
        <v>7013</v>
      </c>
      <c r="D36" s="206">
        <v>400047</v>
      </c>
      <c r="E36" s="45"/>
      <c r="F36" s="46"/>
      <c r="G36" s="46"/>
      <c r="H36" s="46"/>
      <c r="I36" s="46"/>
      <c r="J36" s="46"/>
      <c r="K36" s="47"/>
      <c r="L36" s="47"/>
      <c r="M36" s="141">
        <f>SUM(E36:L36)</f>
        <v>0</v>
      </c>
      <c r="N36" s="45"/>
      <c r="O36" s="49"/>
      <c r="P36" s="49"/>
      <c r="Q36" s="49"/>
      <c r="R36" s="46"/>
      <c r="S36" s="46"/>
      <c r="T36" s="46"/>
      <c r="U36" s="49"/>
      <c r="V36" s="49"/>
      <c r="W36" s="49"/>
      <c r="X36" s="49"/>
      <c r="Y36" s="49"/>
      <c r="Z36" s="49"/>
      <c r="AA36" s="46">
        <v>63</v>
      </c>
      <c r="AB36" s="46"/>
      <c r="AC36" s="46"/>
      <c r="AD36" s="46"/>
      <c r="AE36" s="46"/>
      <c r="AF36" s="46"/>
      <c r="AG36" s="50"/>
      <c r="AH36" s="46"/>
      <c r="AI36" s="46"/>
      <c r="AJ36" s="46"/>
      <c r="AK36" s="46"/>
      <c r="AL36" s="208">
        <f t="shared" si="0"/>
        <v>63</v>
      </c>
      <c r="AM36" s="181">
        <v>10.5</v>
      </c>
    </row>
    <row r="37" spans="1:39" x14ac:dyDescent="0.3">
      <c r="A37" s="53">
        <v>44364</v>
      </c>
      <c r="B37" s="54" t="s">
        <v>151</v>
      </c>
      <c r="C37" s="195">
        <v>7027</v>
      </c>
      <c r="D37" s="206">
        <v>400048</v>
      </c>
      <c r="E37" s="45"/>
      <c r="F37" s="46"/>
      <c r="G37" s="46"/>
      <c r="H37" s="46"/>
      <c r="I37" s="46"/>
      <c r="J37" s="46"/>
      <c r="K37" s="47"/>
      <c r="L37" s="47"/>
      <c r="M37" s="141">
        <f>SUM(E37:L37)</f>
        <v>0</v>
      </c>
      <c r="N37" s="45"/>
      <c r="O37" s="49"/>
      <c r="P37" s="49"/>
      <c r="Q37" s="49"/>
      <c r="R37" s="46"/>
      <c r="S37" s="46"/>
      <c r="T37" s="46"/>
      <c r="U37" s="49"/>
      <c r="V37" s="49"/>
      <c r="W37" s="49"/>
      <c r="X37" s="49"/>
      <c r="Y37" s="49"/>
      <c r="Z37" s="49"/>
      <c r="AA37" s="46">
        <v>147.16</v>
      </c>
      <c r="AB37" s="46"/>
      <c r="AC37" s="46"/>
      <c r="AD37" s="46"/>
      <c r="AE37" s="46"/>
      <c r="AF37" s="46"/>
      <c r="AG37" s="50"/>
      <c r="AH37" s="46"/>
      <c r="AI37" s="46"/>
      <c r="AJ37" s="46"/>
      <c r="AK37" s="46"/>
      <c r="AL37" s="208">
        <f t="shared" si="0"/>
        <v>147.16</v>
      </c>
      <c r="AM37" s="181">
        <v>24.53</v>
      </c>
    </row>
    <row r="38" spans="1:39" x14ac:dyDescent="0.3">
      <c r="A38" s="53">
        <v>44293</v>
      </c>
      <c r="B38" s="54" t="s">
        <v>172</v>
      </c>
      <c r="C38" s="195"/>
      <c r="D38" s="206" t="s">
        <v>123</v>
      </c>
      <c r="E38" s="45"/>
      <c r="F38" s="46"/>
      <c r="G38" s="46">
        <v>1502</v>
      </c>
      <c r="H38" s="46"/>
      <c r="I38" s="46"/>
      <c r="J38" s="46"/>
      <c r="K38" s="47"/>
      <c r="L38" s="47"/>
      <c r="M38" s="207">
        <f>SUM(E38:L38)</f>
        <v>1502</v>
      </c>
      <c r="N38" s="45"/>
      <c r="O38" s="49"/>
      <c r="P38" s="49"/>
      <c r="Q38" s="49"/>
      <c r="R38" s="46"/>
      <c r="S38" s="46"/>
      <c r="T38" s="46"/>
      <c r="U38" s="46"/>
      <c r="V38" s="49"/>
      <c r="W38" s="49"/>
      <c r="X38" s="49"/>
      <c r="Y38" s="49"/>
      <c r="Z38" s="49"/>
      <c r="AA38" s="49"/>
      <c r="AB38" s="46"/>
      <c r="AC38" s="46"/>
      <c r="AD38" s="46"/>
      <c r="AE38" s="46"/>
      <c r="AF38" s="46"/>
      <c r="AG38" s="46"/>
      <c r="AH38" s="50"/>
      <c r="AI38" s="46"/>
      <c r="AJ38" s="46"/>
      <c r="AK38" s="46"/>
      <c r="AL38" s="178">
        <f t="shared" si="0"/>
        <v>0</v>
      </c>
      <c r="AM38" s="181"/>
    </row>
    <row r="39" spans="1:39" x14ac:dyDescent="0.3">
      <c r="A39" s="53">
        <v>44399</v>
      </c>
      <c r="B39" s="54" t="s">
        <v>152</v>
      </c>
      <c r="C39" s="195">
        <v>11404</v>
      </c>
      <c r="D39" s="206">
        <v>300774</v>
      </c>
      <c r="E39" s="45"/>
      <c r="F39" s="46"/>
      <c r="G39" s="46"/>
      <c r="H39" s="46"/>
      <c r="I39" s="46"/>
      <c r="J39" s="46"/>
      <c r="K39" s="47"/>
      <c r="L39" s="47"/>
      <c r="M39" s="141">
        <f>SUM(E39:L39)</f>
        <v>0</v>
      </c>
      <c r="N39" s="45"/>
      <c r="O39" s="49"/>
      <c r="P39" s="49"/>
      <c r="Q39" s="49"/>
      <c r="R39" s="46"/>
      <c r="S39" s="46"/>
      <c r="T39" s="46"/>
      <c r="U39" s="49"/>
      <c r="V39" s="49">
        <v>234</v>
      </c>
      <c r="W39" s="49"/>
      <c r="X39" s="49"/>
      <c r="Y39" s="49"/>
      <c r="Z39" s="49"/>
      <c r="AA39" s="46"/>
      <c r="AB39" s="46"/>
      <c r="AC39" s="46"/>
      <c r="AD39" s="46"/>
      <c r="AE39" s="46"/>
      <c r="AF39" s="46"/>
      <c r="AG39" s="50"/>
      <c r="AH39" s="46"/>
      <c r="AI39" s="46"/>
      <c r="AJ39" s="46"/>
      <c r="AK39" s="46"/>
      <c r="AL39" s="208">
        <f t="shared" si="0"/>
        <v>234</v>
      </c>
      <c r="AM39" s="181">
        <v>39</v>
      </c>
    </row>
    <row r="40" spans="1:39" x14ac:dyDescent="0.3">
      <c r="A40" s="53">
        <v>44399</v>
      </c>
      <c r="B40" s="54" t="s">
        <v>153</v>
      </c>
      <c r="C40" s="195">
        <v>6300</v>
      </c>
      <c r="D40" s="206">
        <v>300775</v>
      </c>
      <c r="E40" s="45"/>
      <c r="F40" s="46"/>
      <c r="G40" s="46"/>
      <c r="H40" s="46"/>
      <c r="I40" s="46"/>
      <c r="J40" s="46"/>
      <c r="K40" s="47"/>
      <c r="L40" s="47"/>
      <c r="M40" s="141">
        <f>SUM(E40:L40)</f>
        <v>0</v>
      </c>
      <c r="N40" s="45"/>
      <c r="O40" s="49"/>
      <c r="P40" s="49"/>
      <c r="Q40" s="49"/>
      <c r="R40" s="46"/>
      <c r="S40" s="46"/>
      <c r="T40" s="46"/>
      <c r="U40" s="49"/>
      <c r="V40" s="49"/>
      <c r="W40" s="49"/>
      <c r="X40" s="49"/>
      <c r="Y40" s="49"/>
      <c r="Z40" s="49"/>
      <c r="AA40" s="46"/>
      <c r="AB40" s="46"/>
      <c r="AC40" s="46">
        <v>50.4</v>
      </c>
      <c r="AD40" s="46"/>
      <c r="AE40" s="46"/>
      <c r="AF40" s="46"/>
      <c r="AG40" s="50"/>
      <c r="AH40" s="46"/>
      <c r="AI40" s="46"/>
      <c r="AJ40" s="46"/>
      <c r="AK40" s="46"/>
      <c r="AL40" s="208">
        <f t="shared" si="0"/>
        <v>50.4</v>
      </c>
      <c r="AM40" s="181">
        <v>8.4</v>
      </c>
    </row>
    <row r="41" spans="1:39" x14ac:dyDescent="0.3">
      <c r="A41" s="53">
        <v>44399</v>
      </c>
      <c r="B41" s="54" t="s">
        <v>154</v>
      </c>
      <c r="C41" s="195">
        <v>7071</v>
      </c>
      <c r="D41" s="206">
        <v>400049</v>
      </c>
      <c r="E41" s="45"/>
      <c r="F41" s="46"/>
      <c r="G41" s="46"/>
      <c r="H41" s="46"/>
      <c r="I41" s="46"/>
      <c r="J41" s="46"/>
      <c r="K41" s="47"/>
      <c r="L41" s="47"/>
      <c r="M41" s="141">
        <f>SUM(E41:L41)</f>
        <v>0</v>
      </c>
      <c r="N41" s="45"/>
      <c r="O41" s="49"/>
      <c r="P41" s="49"/>
      <c r="Q41" s="49"/>
      <c r="R41" s="46"/>
      <c r="S41" s="46"/>
      <c r="T41" s="46"/>
      <c r="U41" s="49"/>
      <c r="V41" s="49"/>
      <c r="W41" s="49"/>
      <c r="X41" s="49"/>
      <c r="Y41" s="49"/>
      <c r="Z41" s="49"/>
      <c r="AA41" s="46">
        <v>10.09</v>
      </c>
      <c r="AB41" s="46"/>
      <c r="AC41" s="46"/>
      <c r="AD41" s="46"/>
      <c r="AE41" s="46"/>
      <c r="AF41" s="46"/>
      <c r="AG41" s="50"/>
      <c r="AH41" s="46"/>
      <c r="AI41" s="46"/>
      <c r="AJ41" s="46"/>
      <c r="AK41" s="46"/>
      <c r="AL41" s="208">
        <f t="shared" si="0"/>
        <v>10.09</v>
      </c>
      <c r="AM41" s="181">
        <v>1.68</v>
      </c>
    </row>
    <row r="42" spans="1:39" x14ac:dyDescent="0.3">
      <c r="A42" s="53">
        <v>44399</v>
      </c>
      <c r="B42" s="54" t="s">
        <v>155</v>
      </c>
      <c r="C42" s="195">
        <v>7054</v>
      </c>
      <c r="D42" s="206">
        <v>400050</v>
      </c>
      <c r="E42" s="45"/>
      <c r="F42" s="46"/>
      <c r="G42" s="46"/>
      <c r="H42" s="46"/>
      <c r="I42" s="46"/>
      <c r="J42" s="46"/>
      <c r="K42" s="47"/>
      <c r="L42" s="47"/>
      <c r="M42" s="141">
        <f>SUM(E42:L42)</f>
        <v>0</v>
      </c>
      <c r="N42" s="45"/>
      <c r="O42" s="49"/>
      <c r="P42" s="49"/>
      <c r="Q42" s="49"/>
      <c r="R42" s="46"/>
      <c r="S42" s="46"/>
      <c r="T42" s="46"/>
      <c r="U42" s="49"/>
      <c r="V42" s="49"/>
      <c r="W42" s="49"/>
      <c r="X42" s="49"/>
      <c r="Y42" s="49"/>
      <c r="Z42" s="49"/>
      <c r="AA42" s="46">
        <v>10.09</v>
      </c>
      <c r="AB42" s="46"/>
      <c r="AC42" s="46"/>
      <c r="AD42" s="46"/>
      <c r="AE42" s="46"/>
      <c r="AF42" s="46"/>
      <c r="AG42" s="50"/>
      <c r="AH42" s="46"/>
      <c r="AI42" s="46"/>
      <c r="AJ42" s="46"/>
      <c r="AK42" s="46"/>
      <c r="AL42" s="208">
        <f t="shared" si="0"/>
        <v>10.09</v>
      </c>
      <c r="AM42" s="181">
        <v>1.68</v>
      </c>
    </row>
    <row r="43" spans="1:39" x14ac:dyDescent="0.3">
      <c r="A43" s="53">
        <v>44405</v>
      </c>
      <c r="B43" s="54" t="s">
        <v>132</v>
      </c>
      <c r="C43" s="195"/>
      <c r="D43" s="206">
        <v>300776</v>
      </c>
      <c r="E43" s="45"/>
      <c r="F43" s="46"/>
      <c r="G43" s="46"/>
      <c r="H43" s="46"/>
      <c r="I43" s="46"/>
      <c r="J43" s="46"/>
      <c r="K43" s="47"/>
      <c r="L43" s="47"/>
      <c r="M43" s="141">
        <f>SUM(E43:L43)</f>
        <v>0</v>
      </c>
      <c r="N43" s="45"/>
      <c r="O43" s="49"/>
      <c r="P43" s="49"/>
      <c r="Q43" s="49"/>
      <c r="R43" s="46"/>
      <c r="S43" s="46"/>
      <c r="T43" s="46"/>
      <c r="U43" s="49"/>
      <c r="V43" s="49"/>
      <c r="W43" s="49">
        <v>310.2</v>
      </c>
      <c r="X43" s="49"/>
      <c r="Y43" s="49"/>
      <c r="Z43" s="49"/>
      <c r="AA43" s="46"/>
      <c r="AB43" s="46"/>
      <c r="AC43" s="46"/>
      <c r="AD43" s="46"/>
      <c r="AE43" s="46"/>
      <c r="AF43" s="46"/>
      <c r="AG43" s="50"/>
      <c r="AH43" s="46"/>
      <c r="AI43" s="46"/>
      <c r="AJ43" s="46"/>
      <c r="AK43" s="46"/>
      <c r="AL43" s="208">
        <f t="shared" si="0"/>
        <v>310.2</v>
      </c>
      <c r="AM43" s="181">
        <v>11.52</v>
      </c>
    </row>
    <row r="44" spans="1:39" x14ac:dyDescent="0.3">
      <c r="A44" s="53">
        <v>44412</v>
      </c>
      <c r="B44" s="54" t="s">
        <v>145</v>
      </c>
      <c r="C44" s="195"/>
      <c r="D44" s="206">
        <v>300777</v>
      </c>
      <c r="E44" s="45"/>
      <c r="F44" s="46"/>
      <c r="G44" s="46"/>
      <c r="H44" s="46"/>
      <c r="I44" s="46"/>
      <c r="J44" s="46"/>
      <c r="K44" s="47"/>
      <c r="L44" s="47"/>
      <c r="M44" s="141">
        <f>SUM(E44:L44)</f>
        <v>0</v>
      </c>
      <c r="N44" s="45"/>
      <c r="O44" s="49"/>
      <c r="P44" s="49"/>
      <c r="Q44" s="49"/>
      <c r="R44" s="46"/>
      <c r="S44" s="46"/>
      <c r="T44" s="46"/>
      <c r="U44" s="49">
        <v>22.7</v>
      </c>
      <c r="V44" s="49"/>
      <c r="W44" s="49"/>
      <c r="X44" s="49"/>
      <c r="Y44" s="49"/>
      <c r="Z44" s="49"/>
      <c r="AA44" s="46"/>
      <c r="AB44" s="46"/>
      <c r="AC44" s="46"/>
      <c r="AD44" s="46"/>
      <c r="AE44" s="46"/>
      <c r="AF44" s="46"/>
      <c r="AG44" s="50"/>
      <c r="AH44" s="46"/>
      <c r="AI44" s="46"/>
      <c r="AJ44" s="46"/>
      <c r="AK44" s="46"/>
      <c r="AL44" s="208">
        <f t="shared" si="0"/>
        <v>22.7</v>
      </c>
      <c r="AM44" s="181">
        <v>3.78</v>
      </c>
    </row>
    <row r="45" spans="1:39" x14ac:dyDescent="0.3">
      <c r="A45" s="53">
        <v>44412</v>
      </c>
      <c r="B45" s="54" t="s">
        <v>156</v>
      </c>
      <c r="C45" s="195">
        <v>11436</v>
      </c>
      <c r="D45" s="206">
        <v>300778</v>
      </c>
      <c r="E45" s="45"/>
      <c r="F45" s="46"/>
      <c r="G45" s="46"/>
      <c r="H45" s="46"/>
      <c r="I45" s="46"/>
      <c r="J45" s="46"/>
      <c r="K45" s="47"/>
      <c r="L45" s="47"/>
      <c r="M45" s="141">
        <f>SUM(E45:L45)</f>
        <v>0</v>
      </c>
      <c r="N45" s="45"/>
      <c r="O45" s="49"/>
      <c r="P45" s="49"/>
      <c r="Q45" s="49"/>
      <c r="R45" s="46"/>
      <c r="S45" s="46"/>
      <c r="T45" s="46"/>
      <c r="U45" s="49"/>
      <c r="V45" s="49">
        <v>234</v>
      </c>
      <c r="W45" s="49"/>
      <c r="X45" s="49"/>
      <c r="Y45" s="49"/>
      <c r="Z45" s="49"/>
      <c r="AA45" s="46"/>
      <c r="AB45" s="46"/>
      <c r="AC45" s="46"/>
      <c r="AD45" s="46"/>
      <c r="AE45" s="46"/>
      <c r="AF45" s="46"/>
      <c r="AG45" s="50"/>
      <c r="AH45" s="46"/>
      <c r="AI45" s="46"/>
      <c r="AJ45" s="46"/>
      <c r="AK45" s="46"/>
      <c r="AL45" s="208">
        <f t="shared" si="0"/>
        <v>234</v>
      </c>
      <c r="AM45" s="181">
        <v>39</v>
      </c>
    </row>
    <row r="46" spans="1:39" x14ac:dyDescent="0.3">
      <c r="A46" s="53">
        <v>44412</v>
      </c>
      <c r="B46" s="54" t="s">
        <v>157</v>
      </c>
      <c r="C46" s="195">
        <v>11398</v>
      </c>
      <c r="D46" s="206">
        <v>300779</v>
      </c>
      <c r="E46" s="45"/>
      <c r="F46" s="46"/>
      <c r="G46" s="46"/>
      <c r="H46" s="46"/>
      <c r="I46" s="46"/>
      <c r="J46" s="46"/>
      <c r="K46" s="47"/>
      <c r="L46" s="47"/>
      <c r="M46" s="141">
        <f>SUM(E46:L46)</f>
        <v>0</v>
      </c>
      <c r="N46" s="45"/>
      <c r="O46" s="49"/>
      <c r="P46" s="49"/>
      <c r="Q46" s="49"/>
      <c r="R46" s="46"/>
      <c r="S46" s="46"/>
      <c r="T46" s="46"/>
      <c r="U46" s="49"/>
      <c r="V46" s="49"/>
      <c r="W46" s="49"/>
      <c r="X46" s="49"/>
      <c r="Y46" s="49"/>
      <c r="Z46" s="49">
        <v>60</v>
      </c>
      <c r="AA46" s="46"/>
      <c r="AB46" s="46"/>
      <c r="AC46" s="46"/>
      <c r="AD46" s="46"/>
      <c r="AE46" s="46"/>
      <c r="AF46" s="46"/>
      <c r="AG46" s="50"/>
      <c r="AH46" s="46"/>
      <c r="AI46" s="46"/>
      <c r="AJ46" s="46"/>
      <c r="AK46" s="46"/>
      <c r="AL46" s="208">
        <f t="shared" si="0"/>
        <v>60</v>
      </c>
      <c r="AM46" s="181">
        <v>10</v>
      </c>
    </row>
    <row r="47" spans="1:39" x14ac:dyDescent="0.3">
      <c r="A47" s="53">
        <v>44412</v>
      </c>
      <c r="B47" s="54" t="s">
        <v>159</v>
      </c>
      <c r="C47" s="195">
        <v>11433</v>
      </c>
      <c r="D47" s="206">
        <v>300780</v>
      </c>
      <c r="E47" s="45"/>
      <c r="F47" s="46"/>
      <c r="G47" s="46"/>
      <c r="H47" s="46"/>
      <c r="I47" s="46"/>
      <c r="J47" s="46"/>
      <c r="K47" s="47"/>
      <c r="L47" s="47"/>
      <c r="M47" s="141">
        <f>SUM(E47:L47)</f>
        <v>0</v>
      </c>
      <c r="N47" s="45"/>
      <c r="O47" s="49"/>
      <c r="P47" s="49"/>
      <c r="Q47" s="49"/>
      <c r="R47" s="46"/>
      <c r="S47" s="46"/>
      <c r="T47" s="46"/>
      <c r="U47" s="49"/>
      <c r="V47" s="49"/>
      <c r="W47" s="49"/>
      <c r="X47" s="49"/>
      <c r="Y47" s="49"/>
      <c r="Z47" s="49">
        <v>60</v>
      </c>
      <c r="AA47" s="46"/>
      <c r="AB47" s="46"/>
      <c r="AC47" s="46"/>
      <c r="AD47" s="46"/>
      <c r="AE47" s="46"/>
      <c r="AF47" s="46"/>
      <c r="AG47" s="50"/>
      <c r="AH47" s="46"/>
      <c r="AI47" s="46"/>
      <c r="AJ47" s="46"/>
      <c r="AK47" s="46"/>
      <c r="AL47" s="208">
        <f t="shared" si="0"/>
        <v>60</v>
      </c>
      <c r="AM47" s="181">
        <v>10</v>
      </c>
    </row>
    <row r="48" spans="1:39" x14ac:dyDescent="0.3">
      <c r="A48" s="53">
        <v>44419</v>
      </c>
      <c r="B48" s="54" t="s">
        <v>158</v>
      </c>
      <c r="C48" s="195"/>
      <c r="D48" s="206">
        <v>300781</v>
      </c>
      <c r="E48" s="45"/>
      <c r="F48" s="46"/>
      <c r="G48" s="46"/>
      <c r="H48" s="46"/>
      <c r="I48" s="46"/>
      <c r="J48" s="46"/>
      <c r="K48" s="47"/>
      <c r="L48" s="47"/>
      <c r="M48" s="141">
        <f>SUM(E48:L48)</f>
        <v>0</v>
      </c>
      <c r="N48" s="45"/>
      <c r="O48" s="49"/>
      <c r="P48" s="49"/>
      <c r="Q48" s="49"/>
      <c r="R48" s="46"/>
      <c r="S48" s="46"/>
      <c r="T48" s="46"/>
      <c r="U48" s="49"/>
      <c r="V48" s="49"/>
      <c r="W48" s="49"/>
      <c r="X48" s="49"/>
      <c r="Y48" s="49"/>
      <c r="Z48" s="49"/>
      <c r="AA48" s="46"/>
      <c r="AB48" s="46"/>
      <c r="AC48" s="46">
        <v>40</v>
      </c>
      <c r="AD48" s="46"/>
      <c r="AE48" s="46"/>
      <c r="AF48" s="46"/>
      <c r="AG48" s="50"/>
      <c r="AH48" s="46"/>
      <c r="AI48" s="46"/>
      <c r="AJ48" s="46"/>
      <c r="AK48" s="46"/>
      <c r="AL48" s="208">
        <f t="shared" si="0"/>
        <v>40</v>
      </c>
      <c r="AM48" s="181"/>
    </row>
    <row r="49" spans="1:39" x14ac:dyDescent="0.3">
      <c r="A49" s="53">
        <v>44419</v>
      </c>
      <c r="B49" s="54" t="s">
        <v>128</v>
      </c>
      <c r="C49" s="195">
        <v>13401</v>
      </c>
      <c r="D49" s="206">
        <v>300782</v>
      </c>
      <c r="E49" s="45"/>
      <c r="F49" s="46"/>
      <c r="G49" s="46"/>
      <c r="H49" s="46"/>
      <c r="I49" s="46"/>
      <c r="J49" s="46"/>
      <c r="K49" s="47"/>
      <c r="L49" s="47"/>
      <c r="M49" s="141">
        <f>SUM(E49:L49)</f>
        <v>0</v>
      </c>
      <c r="N49" s="45"/>
      <c r="O49" s="49"/>
      <c r="P49" s="49"/>
      <c r="Q49" s="49"/>
      <c r="R49" s="46"/>
      <c r="S49" s="46"/>
      <c r="T49" s="46"/>
      <c r="U49" s="49"/>
      <c r="V49" s="49"/>
      <c r="W49" s="49">
        <v>82.8</v>
      </c>
      <c r="X49" s="49"/>
      <c r="Y49" s="49"/>
      <c r="Z49" s="49"/>
      <c r="AA49" s="46"/>
      <c r="AB49" s="46"/>
      <c r="AC49" s="46"/>
      <c r="AD49" s="46"/>
      <c r="AE49" s="46"/>
      <c r="AF49" s="46"/>
      <c r="AG49" s="50"/>
      <c r="AH49" s="46"/>
      <c r="AI49" s="46"/>
      <c r="AJ49" s="46"/>
      <c r="AK49" s="46"/>
      <c r="AL49" s="208">
        <f t="shared" si="0"/>
        <v>82.8</v>
      </c>
      <c r="AM49" s="181">
        <v>13.8</v>
      </c>
    </row>
    <row r="50" spans="1:39" x14ac:dyDescent="0.3">
      <c r="A50" s="60">
        <v>44426</v>
      </c>
      <c r="B50" s="54" t="s">
        <v>160</v>
      </c>
      <c r="C50" s="197">
        <v>13667</v>
      </c>
      <c r="D50" s="206">
        <v>300783</v>
      </c>
      <c r="E50" s="56"/>
      <c r="F50" s="57"/>
      <c r="G50" s="57"/>
      <c r="H50" s="57"/>
      <c r="I50" s="57"/>
      <c r="J50" s="57"/>
      <c r="K50" s="58"/>
      <c r="L50" s="58"/>
      <c r="M50" s="141">
        <f>SUM(E50:L50)</f>
        <v>0</v>
      </c>
      <c r="N50" s="56"/>
      <c r="O50" s="59"/>
      <c r="P50" s="59"/>
      <c r="Q50" s="59"/>
      <c r="R50" s="57"/>
      <c r="S50" s="57"/>
      <c r="T50" s="57"/>
      <c r="U50" s="59">
        <v>66</v>
      </c>
      <c r="V50" s="59"/>
      <c r="W50" s="59"/>
      <c r="X50" s="59"/>
      <c r="Y50" s="59"/>
      <c r="Z50" s="59"/>
      <c r="AA50" s="57"/>
      <c r="AB50" s="57"/>
      <c r="AC50" s="57"/>
      <c r="AD50" s="57"/>
      <c r="AE50" s="57"/>
      <c r="AF50" s="57"/>
      <c r="AG50" s="144"/>
      <c r="AH50" s="57"/>
      <c r="AI50" s="57"/>
      <c r="AJ50" s="57"/>
      <c r="AK50" s="57"/>
      <c r="AL50" s="208">
        <f t="shared" si="0"/>
        <v>66</v>
      </c>
      <c r="AM50" s="181">
        <v>11</v>
      </c>
    </row>
    <row r="51" spans="1:39" x14ac:dyDescent="0.3">
      <c r="A51" s="53">
        <v>44452</v>
      </c>
      <c r="B51" s="54" t="s">
        <v>145</v>
      </c>
      <c r="C51" s="197">
        <v>64230</v>
      </c>
      <c r="D51" s="206">
        <v>300784</v>
      </c>
      <c r="E51" s="56"/>
      <c r="F51" s="57"/>
      <c r="G51" s="57"/>
      <c r="H51" s="57"/>
      <c r="I51" s="57"/>
      <c r="J51" s="57"/>
      <c r="K51" s="58"/>
      <c r="L51" s="58"/>
      <c r="M51" s="141">
        <f>SUM(E51:L51)</f>
        <v>0</v>
      </c>
      <c r="N51" s="56"/>
      <c r="O51" s="59"/>
      <c r="P51" s="59"/>
      <c r="Q51" s="59"/>
      <c r="R51" s="57"/>
      <c r="S51" s="57"/>
      <c r="T51" s="57"/>
      <c r="U51" s="59">
        <v>76.38</v>
      </c>
      <c r="V51" s="59"/>
      <c r="W51" s="59"/>
      <c r="X51" s="59"/>
      <c r="Y51" s="59"/>
      <c r="Z51" s="59"/>
      <c r="AA51" s="57"/>
      <c r="AB51" s="57"/>
      <c r="AC51" s="57"/>
      <c r="AD51" s="57"/>
      <c r="AE51" s="57"/>
      <c r="AF51" s="57"/>
      <c r="AG51" s="144"/>
      <c r="AH51" s="57"/>
      <c r="AI51" s="57"/>
      <c r="AJ51" s="57"/>
      <c r="AK51" s="57"/>
      <c r="AL51" s="208">
        <f t="shared" si="0"/>
        <v>76.38</v>
      </c>
      <c r="AM51" s="181">
        <v>12.73</v>
      </c>
    </row>
    <row r="52" spans="1:39" x14ac:dyDescent="0.3">
      <c r="A52" s="60">
        <v>44452</v>
      </c>
      <c r="B52" s="55" t="s">
        <v>162</v>
      </c>
      <c r="C52" s="197">
        <v>11462</v>
      </c>
      <c r="D52" s="206">
        <v>300785</v>
      </c>
      <c r="E52" s="56"/>
      <c r="F52" s="57"/>
      <c r="G52" s="57"/>
      <c r="H52" s="57"/>
      <c r="I52" s="57"/>
      <c r="J52" s="57"/>
      <c r="K52" s="58"/>
      <c r="L52" s="58"/>
      <c r="M52" s="141">
        <f>SUM(E52:L52)</f>
        <v>0</v>
      </c>
      <c r="N52" s="56"/>
      <c r="O52" s="59"/>
      <c r="P52" s="59"/>
      <c r="Q52" s="59"/>
      <c r="R52" s="57"/>
      <c r="S52" s="57"/>
      <c r="T52" s="57"/>
      <c r="U52" s="59"/>
      <c r="V52" s="59">
        <v>234</v>
      </c>
      <c r="W52" s="59"/>
      <c r="X52" s="59"/>
      <c r="Y52" s="59"/>
      <c r="Z52" s="59"/>
      <c r="AA52" s="57"/>
      <c r="AB52" s="57"/>
      <c r="AC52" s="57"/>
      <c r="AD52" s="57"/>
      <c r="AE52" s="57"/>
      <c r="AF52" s="57"/>
      <c r="AG52" s="144"/>
      <c r="AH52" s="57"/>
      <c r="AI52" s="57"/>
      <c r="AJ52" s="57"/>
      <c r="AK52" s="57"/>
      <c r="AL52" s="208">
        <f t="shared" si="0"/>
        <v>234</v>
      </c>
      <c r="AM52" s="181">
        <v>39</v>
      </c>
    </row>
    <row r="53" spans="1:39" x14ac:dyDescent="0.3">
      <c r="A53" s="53">
        <v>44452</v>
      </c>
      <c r="B53" s="54" t="s">
        <v>163</v>
      </c>
      <c r="C53" s="195">
        <v>11473</v>
      </c>
      <c r="D53" s="206">
        <v>300786</v>
      </c>
      <c r="E53" s="45"/>
      <c r="F53" s="46"/>
      <c r="G53" s="46"/>
      <c r="H53" s="46"/>
      <c r="I53" s="46"/>
      <c r="J53" s="46"/>
      <c r="K53" s="47"/>
      <c r="L53" s="47"/>
      <c r="M53" s="141">
        <f>SUM(E53:L53)</f>
        <v>0</v>
      </c>
      <c r="N53" s="45"/>
      <c r="O53" s="49"/>
      <c r="P53" s="49"/>
      <c r="Q53" s="49"/>
      <c r="R53" s="46"/>
      <c r="S53" s="46"/>
      <c r="T53" s="46"/>
      <c r="U53" s="49"/>
      <c r="V53" s="49"/>
      <c r="W53" s="49"/>
      <c r="X53" s="49"/>
      <c r="Y53" s="49"/>
      <c r="Z53" s="49">
        <v>60</v>
      </c>
      <c r="AA53" s="46"/>
      <c r="AB53" s="46"/>
      <c r="AC53" s="46"/>
      <c r="AD53" s="46"/>
      <c r="AE53" s="46"/>
      <c r="AF53" s="46"/>
      <c r="AG53" s="50"/>
      <c r="AH53" s="46"/>
      <c r="AI53" s="46"/>
      <c r="AJ53" s="46"/>
      <c r="AK53" s="46"/>
      <c r="AL53" s="208">
        <f t="shared" si="0"/>
        <v>60</v>
      </c>
      <c r="AM53" s="181">
        <v>10</v>
      </c>
    </row>
    <row r="54" spans="1:39" x14ac:dyDescent="0.3">
      <c r="A54" s="53">
        <v>44452</v>
      </c>
      <c r="B54" s="96" t="s">
        <v>164</v>
      </c>
      <c r="C54" s="96">
        <v>11476</v>
      </c>
      <c r="D54" s="206">
        <v>300787</v>
      </c>
      <c r="E54" s="45"/>
      <c r="F54" s="46"/>
      <c r="G54" s="46"/>
      <c r="H54" s="46"/>
      <c r="I54" s="46"/>
      <c r="J54" s="46"/>
      <c r="K54" s="47"/>
      <c r="L54" s="47"/>
      <c r="M54" s="141">
        <f>SUM(E54:L54)</f>
        <v>0</v>
      </c>
      <c r="N54" s="45"/>
      <c r="O54" s="49"/>
      <c r="P54" s="49"/>
      <c r="Q54" s="49"/>
      <c r="R54" s="46"/>
      <c r="S54" s="46"/>
      <c r="T54" s="46"/>
      <c r="U54" s="49"/>
      <c r="V54" s="49"/>
      <c r="W54" s="49"/>
      <c r="X54" s="49">
        <v>630</v>
      </c>
      <c r="Y54" s="49"/>
      <c r="Z54" s="49"/>
      <c r="AA54" s="46"/>
      <c r="AB54" s="46"/>
      <c r="AC54" s="46"/>
      <c r="AD54" s="46"/>
      <c r="AE54" s="46"/>
      <c r="AF54" s="46"/>
      <c r="AG54" s="50"/>
      <c r="AH54" s="46"/>
      <c r="AI54" s="46"/>
      <c r="AJ54" s="46"/>
      <c r="AK54" s="46"/>
      <c r="AL54" s="208">
        <f t="shared" si="0"/>
        <v>630</v>
      </c>
      <c r="AM54" s="181">
        <v>105</v>
      </c>
    </row>
    <row r="55" spans="1:39" x14ac:dyDescent="0.3">
      <c r="A55" s="53">
        <v>44452</v>
      </c>
      <c r="B55" s="96" t="s">
        <v>165</v>
      </c>
      <c r="C55" s="96" t="s">
        <v>166</v>
      </c>
      <c r="D55" s="206">
        <v>300788</v>
      </c>
      <c r="E55" s="45"/>
      <c r="F55" s="46"/>
      <c r="G55" s="46"/>
      <c r="H55" s="46"/>
      <c r="I55" s="46"/>
      <c r="J55" s="46"/>
      <c r="K55" s="47"/>
      <c r="L55" s="47"/>
      <c r="M55" s="141">
        <f>SUM(E55:L55)</f>
        <v>0</v>
      </c>
      <c r="N55" s="45"/>
      <c r="O55" s="49"/>
      <c r="P55" s="49"/>
      <c r="Q55" s="49"/>
      <c r="R55" s="46"/>
      <c r="S55" s="46"/>
      <c r="T55" s="46"/>
      <c r="U55" s="49"/>
      <c r="V55" s="49"/>
      <c r="W55" s="49"/>
      <c r="X55" s="49"/>
      <c r="Y55" s="49"/>
      <c r="Z55" s="49"/>
      <c r="AA55" s="46"/>
      <c r="AB55" s="46"/>
      <c r="AC55" s="46"/>
      <c r="AD55" s="46"/>
      <c r="AE55" s="46"/>
      <c r="AF55" s="46"/>
      <c r="AG55" s="50"/>
      <c r="AH55" s="46">
        <v>240</v>
      </c>
      <c r="AI55" s="46"/>
      <c r="AJ55" s="46"/>
      <c r="AK55" s="46"/>
      <c r="AL55" s="208">
        <f t="shared" si="0"/>
        <v>240</v>
      </c>
      <c r="AM55" s="181">
        <v>40</v>
      </c>
    </row>
    <row r="56" spans="1:39" x14ac:dyDescent="0.3">
      <c r="A56" s="60">
        <v>44452</v>
      </c>
      <c r="B56" s="55" t="s">
        <v>132</v>
      </c>
      <c r="C56" s="195"/>
      <c r="D56" s="206">
        <v>300789</v>
      </c>
      <c r="E56" s="56"/>
      <c r="F56" s="57"/>
      <c r="G56" s="57"/>
      <c r="H56" s="57"/>
      <c r="I56" s="57"/>
      <c r="J56" s="57"/>
      <c r="K56" s="58"/>
      <c r="L56" s="58"/>
      <c r="M56" s="141">
        <f>SUM(E56:L56)</f>
        <v>0</v>
      </c>
      <c r="N56" s="56"/>
      <c r="O56" s="59"/>
      <c r="P56" s="59"/>
      <c r="Q56" s="59"/>
      <c r="R56" s="57"/>
      <c r="S56" s="57"/>
      <c r="T56" s="57"/>
      <c r="U56" s="59"/>
      <c r="V56" s="59"/>
      <c r="W56" s="59">
        <v>306.63</v>
      </c>
      <c r="X56" s="59"/>
      <c r="Y56" s="59"/>
      <c r="Z56" s="59"/>
      <c r="AA56" s="57"/>
      <c r="AB56" s="57"/>
      <c r="AC56" s="57"/>
      <c r="AD56" s="57"/>
      <c r="AE56" s="57"/>
      <c r="AF56" s="57"/>
      <c r="AG56" s="144"/>
      <c r="AH56" s="57"/>
      <c r="AI56" s="57"/>
      <c r="AJ56" s="57"/>
      <c r="AK56" s="57"/>
      <c r="AL56" s="208">
        <f t="shared" si="0"/>
        <v>306.63</v>
      </c>
      <c r="AM56" s="181">
        <v>17.64</v>
      </c>
    </row>
    <row r="57" spans="1:39" x14ac:dyDescent="0.3">
      <c r="A57" s="53">
        <v>44452</v>
      </c>
      <c r="B57" s="54" t="s">
        <v>167</v>
      </c>
      <c r="C57" s="195"/>
      <c r="D57" s="206">
        <v>300790</v>
      </c>
      <c r="E57" s="45"/>
      <c r="F57" s="46"/>
      <c r="G57" s="46"/>
      <c r="H57" s="46"/>
      <c r="I57" s="46"/>
      <c r="J57" s="46"/>
      <c r="K57" s="47"/>
      <c r="L57" s="47"/>
      <c r="M57" s="141">
        <f>SUM(E57:L57)</f>
        <v>0</v>
      </c>
      <c r="N57" s="45"/>
      <c r="O57" s="49"/>
      <c r="P57" s="49"/>
      <c r="Q57" s="49"/>
      <c r="R57" s="46"/>
      <c r="S57" s="46"/>
      <c r="T57" s="46"/>
      <c r="U57" s="49"/>
      <c r="V57" s="49"/>
      <c r="W57" s="49"/>
      <c r="X57" s="49"/>
      <c r="Y57" s="49"/>
      <c r="Z57" s="49"/>
      <c r="AA57" s="46"/>
      <c r="AB57" s="46"/>
      <c r="AC57" s="46"/>
      <c r="AD57" s="46"/>
      <c r="AE57" s="46"/>
      <c r="AF57" s="46"/>
      <c r="AG57" s="50"/>
      <c r="AH57" s="46"/>
      <c r="AI57" s="46"/>
      <c r="AJ57" s="46">
        <v>41</v>
      </c>
      <c r="AK57" s="46"/>
      <c r="AL57" s="208">
        <f t="shared" si="0"/>
        <v>41</v>
      </c>
      <c r="AM57" s="181"/>
    </row>
    <row r="58" spans="1:39" x14ac:dyDescent="0.3">
      <c r="A58" s="53">
        <v>44452</v>
      </c>
      <c r="B58" s="54" t="s">
        <v>169</v>
      </c>
      <c r="C58" s="195"/>
      <c r="D58" s="206">
        <v>300791</v>
      </c>
      <c r="E58" s="45"/>
      <c r="F58" s="46"/>
      <c r="G58" s="46"/>
      <c r="H58" s="46"/>
      <c r="I58" s="46"/>
      <c r="J58" s="46"/>
      <c r="K58" s="47"/>
      <c r="L58" s="47"/>
      <c r="M58" s="141">
        <f>SUM(E58:L58)</f>
        <v>0</v>
      </c>
      <c r="N58" s="45"/>
      <c r="O58" s="49"/>
      <c r="P58" s="49"/>
      <c r="Q58" s="49"/>
      <c r="R58" s="46"/>
      <c r="S58" s="46"/>
      <c r="T58" s="46"/>
      <c r="U58" s="49"/>
      <c r="V58" s="49"/>
      <c r="W58" s="49"/>
      <c r="X58" s="49"/>
      <c r="Y58" s="49"/>
      <c r="Z58" s="49"/>
      <c r="AA58" s="46"/>
      <c r="AB58" s="46"/>
      <c r="AC58" s="46"/>
      <c r="AD58" s="46"/>
      <c r="AE58" s="46"/>
      <c r="AF58" s="46"/>
      <c r="AG58" s="50"/>
      <c r="AH58" s="46"/>
      <c r="AI58" s="46"/>
      <c r="AJ58" s="46">
        <v>28.8</v>
      </c>
      <c r="AK58" s="46"/>
      <c r="AL58" s="208">
        <f t="shared" si="0"/>
        <v>28.8</v>
      </c>
      <c r="AM58" s="181"/>
    </row>
    <row r="59" spans="1:39" x14ac:dyDescent="0.3">
      <c r="A59" s="53">
        <v>44452</v>
      </c>
      <c r="B59" s="54" t="s">
        <v>170</v>
      </c>
      <c r="C59" s="195">
        <v>11486</v>
      </c>
      <c r="D59" s="206">
        <v>300792</v>
      </c>
      <c r="E59" s="45"/>
      <c r="F59" s="46"/>
      <c r="G59" s="46"/>
      <c r="H59" s="46"/>
      <c r="I59" s="46"/>
      <c r="J59" s="46"/>
      <c r="K59" s="47"/>
      <c r="L59" s="47"/>
      <c r="M59" s="141">
        <f>SUM(E59:L59)</f>
        <v>0</v>
      </c>
      <c r="N59" s="45"/>
      <c r="O59" s="49"/>
      <c r="P59" s="49"/>
      <c r="Q59" s="49"/>
      <c r="R59" s="46"/>
      <c r="S59" s="46"/>
      <c r="T59" s="46"/>
      <c r="U59" s="49"/>
      <c r="V59" s="49">
        <v>234</v>
      </c>
      <c r="W59" s="49"/>
      <c r="X59" s="49"/>
      <c r="Y59" s="49"/>
      <c r="Z59" s="49"/>
      <c r="AA59" s="46"/>
      <c r="AB59" s="46"/>
      <c r="AC59" s="46"/>
      <c r="AD59" s="46"/>
      <c r="AE59" s="46"/>
      <c r="AF59" s="46"/>
      <c r="AG59" s="50"/>
      <c r="AH59" s="46"/>
      <c r="AI59" s="46"/>
      <c r="AJ59" s="46"/>
      <c r="AK59" s="46"/>
      <c r="AL59" s="208">
        <f t="shared" si="0"/>
        <v>234</v>
      </c>
      <c r="AM59" s="181">
        <v>39</v>
      </c>
    </row>
    <row r="60" spans="1:39" x14ac:dyDescent="0.3">
      <c r="A60" s="53">
        <v>44452</v>
      </c>
      <c r="B60" s="54" t="s">
        <v>110</v>
      </c>
      <c r="C60" s="195" t="s">
        <v>171</v>
      </c>
      <c r="D60" s="206">
        <v>300793</v>
      </c>
      <c r="E60" s="45"/>
      <c r="F60" s="46"/>
      <c r="G60" s="46"/>
      <c r="H60" s="46"/>
      <c r="I60" s="46"/>
      <c r="J60" s="46"/>
      <c r="K60" s="47"/>
      <c r="L60" s="47"/>
      <c r="M60" s="141">
        <f>SUM(E60:L60)</f>
        <v>0</v>
      </c>
      <c r="N60" s="45">
        <v>2636.6</v>
      </c>
      <c r="O60" s="49"/>
      <c r="P60" s="49"/>
      <c r="Q60" s="49">
        <v>130</v>
      </c>
      <c r="R60" s="46">
        <v>12.6</v>
      </c>
      <c r="S60" s="46"/>
      <c r="T60" s="46"/>
      <c r="U60" s="49"/>
      <c r="V60" s="49"/>
      <c r="W60" s="49"/>
      <c r="X60" s="49"/>
      <c r="Y60" s="49"/>
      <c r="Z60" s="49"/>
      <c r="AA60" s="46"/>
      <c r="AB60" s="46"/>
      <c r="AC60" s="46">
        <v>231.65</v>
      </c>
      <c r="AD60" s="46"/>
      <c r="AE60" s="46"/>
      <c r="AF60" s="46"/>
      <c r="AG60" s="50"/>
      <c r="AH60" s="46"/>
      <c r="AI60" s="46"/>
      <c r="AJ60" s="46"/>
      <c r="AK60" s="46"/>
      <c r="AL60" s="208">
        <f t="shared" si="0"/>
        <v>3010.85</v>
      </c>
      <c r="AM60" s="181"/>
    </row>
    <row r="61" spans="1:39" x14ac:dyDescent="0.3">
      <c r="A61" s="53">
        <v>44470</v>
      </c>
      <c r="B61" s="54" t="s">
        <v>77</v>
      </c>
      <c r="C61" s="195"/>
      <c r="D61" s="206" t="s">
        <v>123</v>
      </c>
      <c r="E61" s="45"/>
      <c r="F61" s="46"/>
      <c r="G61" s="46"/>
      <c r="H61" s="46"/>
      <c r="I61" s="46">
        <v>1.94</v>
      </c>
      <c r="J61" s="46"/>
      <c r="K61" s="47"/>
      <c r="L61" s="47"/>
      <c r="M61" s="207">
        <f>SUM(E61:L61)</f>
        <v>1.94</v>
      </c>
      <c r="N61" s="45"/>
      <c r="O61" s="49"/>
      <c r="P61" s="49"/>
      <c r="Q61" s="49"/>
      <c r="R61" s="46"/>
      <c r="S61" s="46"/>
      <c r="T61" s="46"/>
      <c r="U61" s="46"/>
      <c r="V61" s="49"/>
      <c r="W61" s="49"/>
      <c r="X61" s="49"/>
      <c r="Y61" s="49"/>
      <c r="Z61" s="49"/>
      <c r="AA61" s="49"/>
      <c r="AB61" s="46"/>
      <c r="AC61" s="46"/>
      <c r="AD61" s="46"/>
      <c r="AE61" s="46"/>
      <c r="AF61" s="46"/>
      <c r="AG61" s="46"/>
      <c r="AH61" s="50"/>
      <c r="AI61" s="46"/>
      <c r="AJ61" s="46"/>
      <c r="AK61" s="46"/>
      <c r="AL61" s="178">
        <f t="shared" si="0"/>
        <v>0</v>
      </c>
      <c r="AM61" s="181"/>
    </row>
    <row r="62" spans="1:39" x14ac:dyDescent="0.3">
      <c r="A62" s="53">
        <v>44470</v>
      </c>
      <c r="B62" s="54" t="s">
        <v>172</v>
      </c>
      <c r="C62" s="195"/>
      <c r="D62" s="206" t="s">
        <v>123</v>
      </c>
      <c r="E62" s="45"/>
      <c r="F62" s="46"/>
      <c r="G62" s="46">
        <v>1502</v>
      </c>
      <c r="H62" s="46"/>
      <c r="I62" s="46"/>
      <c r="J62" s="46"/>
      <c r="K62" s="47"/>
      <c r="L62" s="47"/>
      <c r="M62" s="207">
        <f>SUM(E62:L62)</f>
        <v>1502</v>
      </c>
      <c r="N62" s="45"/>
      <c r="O62" s="49"/>
      <c r="P62" s="49"/>
      <c r="Q62" s="49"/>
      <c r="R62" s="46"/>
      <c r="S62" s="46"/>
      <c r="T62" s="46"/>
      <c r="U62" s="49"/>
      <c r="V62" s="49"/>
      <c r="W62" s="49"/>
      <c r="X62" s="49"/>
      <c r="Y62" s="49"/>
      <c r="Z62" s="49"/>
      <c r="AA62" s="46"/>
      <c r="AB62" s="46"/>
      <c r="AC62" s="46"/>
      <c r="AD62" s="46"/>
      <c r="AE62" s="46"/>
      <c r="AF62" s="46"/>
      <c r="AG62" s="50"/>
      <c r="AH62" s="46"/>
      <c r="AI62" s="46"/>
      <c r="AJ62" s="46"/>
      <c r="AK62" s="46"/>
      <c r="AL62" s="178">
        <f t="shared" si="0"/>
        <v>0</v>
      </c>
      <c r="AM62" s="181"/>
    </row>
    <row r="63" spans="1:39" x14ac:dyDescent="0.3">
      <c r="A63" s="53">
        <v>44480</v>
      </c>
      <c r="B63" s="54" t="s">
        <v>173</v>
      </c>
      <c r="C63" s="195">
        <v>11514</v>
      </c>
      <c r="D63" s="173">
        <v>300794</v>
      </c>
      <c r="E63" s="45"/>
      <c r="F63" s="46"/>
      <c r="G63" s="46"/>
      <c r="H63" s="46"/>
      <c r="I63" s="46"/>
      <c r="J63" s="46"/>
      <c r="K63" s="47"/>
      <c r="L63" s="47"/>
      <c r="M63" s="141">
        <f>SUM(E63:L63)</f>
        <v>0</v>
      </c>
      <c r="N63" s="45"/>
      <c r="O63" s="49"/>
      <c r="P63" s="49"/>
      <c r="Q63" s="49"/>
      <c r="R63" s="46"/>
      <c r="S63" s="46"/>
      <c r="T63" s="46"/>
      <c r="U63" s="49"/>
      <c r="V63" s="49"/>
      <c r="W63" s="49"/>
      <c r="X63" s="49"/>
      <c r="Y63" s="49"/>
      <c r="Z63" s="49">
        <v>60</v>
      </c>
      <c r="AA63" s="46"/>
      <c r="AB63" s="46"/>
      <c r="AC63" s="46"/>
      <c r="AD63" s="46"/>
      <c r="AE63" s="46"/>
      <c r="AF63" s="46"/>
      <c r="AG63" s="50"/>
      <c r="AH63" s="46"/>
      <c r="AI63" s="46"/>
      <c r="AJ63" s="46"/>
      <c r="AK63" s="46"/>
      <c r="AL63" s="178">
        <f t="shared" si="0"/>
        <v>60</v>
      </c>
      <c r="AM63" s="181">
        <v>10</v>
      </c>
    </row>
    <row r="64" spans="1:39" x14ac:dyDescent="0.3">
      <c r="A64" s="53">
        <v>44480</v>
      </c>
      <c r="B64" s="54" t="s">
        <v>174</v>
      </c>
      <c r="C64" s="196">
        <v>6886</v>
      </c>
      <c r="D64" s="173">
        <v>300795</v>
      </c>
      <c r="E64" s="45"/>
      <c r="F64" s="46"/>
      <c r="G64" s="46"/>
      <c r="H64" s="46"/>
      <c r="I64" s="46"/>
      <c r="J64" s="46"/>
      <c r="K64" s="47"/>
      <c r="L64" s="47"/>
      <c r="M64" s="141">
        <f>SUM(E64:L64)</f>
        <v>0</v>
      </c>
      <c r="N64" s="45"/>
      <c r="O64" s="49"/>
      <c r="P64" s="49"/>
      <c r="Q64" s="49"/>
      <c r="R64" s="46"/>
      <c r="S64" s="46"/>
      <c r="T64" s="46"/>
      <c r="U64" s="49"/>
      <c r="V64" s="49"/>
      <c r="W64" s="49"/>
      <c r="X64" s="49"/>
      <c r="Y64" s="49"/>
      <c r="Z64" s="49"/>
      <c r="AA64" s="46"/>
      <c r="AB64" s="46"/>
      <c r="AC64" s="46">
        <v>50.4</v>
      </c>
      <c r="AD64" s="46"/>
      <c r="AE64" s="46"/>
      <c r="AF64" s="46"/>
      <c r="AG64" s="50"/>
      <c r="AH64" s="46"/>
      <c r="AI64" s="46"/>
      <c r="AJ64" s="46"/>
      <c r="AK64" s="46"/>
      <c r="AL64" s="178">
        <f t="shared" si="0"/>
        <v>50.4</v>
      </c>
      <c r="AM64" s="181">
        <v>8.4</v>
      </c>
    </row>
    <row r="65" spans="1:39" x14ac:dyDescent="0.3">
      <c r="A65" s="53">
        <v>44480</v>
      </c>
      <c r="B65" s="54" t="s">
        <v>145</v>
      </c>
      <c r="C65" s="195">
        <v>64423</v>
      </c>
      <c r="D65" s="206">
        <v>300796</v>
      </c>
      <c r="E65" s="45"/>
      <c r="F65" s="46"/>
      <c r="G65" s="46"/>
      <c r="H65" s="46"/>
      <c r="I65" s="46"/>
      <c r="J65" s="46"/>
      <c r="K65" s="47"/>
      <c r="L65" s="47"/>
      <c r="M65" s="141">
        <f>SUM(E65:L65)</f>
        <v>0</v>
      </c>
      <c r="N65" s="45"/>
      <c r="O65" s="49"/>
      <c r="P65" s="49"/>
      <c r="Q65" s="49"/>
      <c r="R65" s="46"/>
      <c r="S65" s="46"/>
      <c r="T65" s="46"/>
      <c r="U65" s="49">
        <v>33.97</v>
      </c>
      <c r="V65" s="49"/>
      <c r="W65" s="49"/>
      <c r="X65" s="49"/>
      <c r="Y65" s="49"/>
      <c r="Z65" s="49"/>
      <c r="AA65" s="46"/>
      <c r="AB65" s="46"/>
      <c r="AC65" s="46"/>
      <c r="AD65" s="46"/>
      <c r="AE65" s="46"/>
      <c r="AF65" s="46"/>
      <c r="AG65" s="50"/>
      <c r="AH65" s="46"/>
      <c r="AI65" s="46"/>
      <c r="AJ65" s="46"/>
      <c r="AK65" s="46"/>
      <c r="AL65" s="178">
        <f t="shared" si="0"/>
        <v>33.97</v>
      </c>
      <c r="AM65" s="181">
        <v>5.66</v>
      </c>
    </row>
    <row r="66" spans="1:39" s="221" customFormat="1" x14ac:dyDescent="0.3">
      <c r="A66" s="210">
        <v>44480</v>
      </c>
      <c r="B66" s="211" t="s">
        <v>175</v>
      </c>
      <c r="C66" s="199"/>
      <c r="D66" s="212">
        <v>300797</v>
      </c>
      <c r="E66" s="213"/>
      <c r="F66" s="214"/>
      <c r="G66" s="214"/>
      <c r="H66" s="214"/>
      <c r="I66" s="214"/>
      <c r="J66" s="214"/>
      <c r="K66" s="215"/>
      <c r="L66" s="215"/>
      <c r="M66" s="216">
        <f>SUM(E66:L66)</f>
        <v>0</v>
      </c>
      <c r="N66" s="213"/>
      <c r="O66" s="217"/>
      <c r="P66" s="217"/>
      <c r="Q66" s="217"/>
      <c r="R66" s="214"/>
      <c r="S66" s="214"/>
      <c r="T66" s="214"/>
      <c r="U66" s="217"/>
      <c r="V66" s="217"/>
      <c r="W66" s="217"/>
      <c r="X66" s="217"/>
      <c r="Y66" s="217"/>
      <c r="Z66" s="217"/>
      <c r="AA66" s="214"/>
      <c r="AB66" s="214"/>
      <c r="AC66" s="214"/>
      <c r="AD66" s="214"/>
      <c r="AE66" s="214"/>
      <c r="AF66" s="214"/>
      <c r="AG66" s="218"/>
      <c r="AH66" s="214"/>
      <c r="AI66" s="214"/>
      <c r="AJ66" s="214"/>
      <c r="AK66" s="214"/>
      <c r="AL66" s="219">
        <f t="shared" si="0"/>
        <v>0</v>
      </c>
      <c r="AM66" s="220"/>
    </row>
    <row r="67" spans="1:39" x14ac:dyDescent="0.3">
      <c r="A67" s="53">
        <v>44480</v>
      </c>
      <c r="B67" s="54" t="s">
        <v>176</v>
      </c>
      <c r="C67" s="195">
        <v>13858</v>
      </c>
      <c r="D67" s="206">
        <v>300798</v>
      </c>
      <c r="E67" s="45"/>
      <c r="F67" s="46"/>
      <c r="G67" s="46"/>
      <c r="H67" s="46"/>
      <c r="I67" s="46"/>
      <c r="J67" s="46"/>
      <c r="K67" s="47"/>
      <c r="L67" s="47"/>
      <c r="M67" s="141">
        <f>SUM(E67:L67)</f>
        <v>0</v>
      </c>
      <c r="N67" s="45"/>
      <c r="O67" s="49"/>
      <c r="P67" s="49"/>
      <c r="Q67" s="49"/>
      <c r="R67" s="46"/>
      <c r="S67" s="46"/>
      <c r="T67" s="46"/>
      <c r="U67" s="49">
        <v>182.52</v>
      </c>
      <c r="V67" s="49"/>
      <c r="W67" s="49"/>
      <c r="X67" s="49"/>
      <c r="Y67" s="49"/>
      <c r="Z67" s="49"/>
      <c r="AA67" s="46"/>
      <c r="AB67" s="46"/>
      <c r="AC67" s="46"/>
      <c r="AD67" s="46"/>
      <c r="AE67" s="46"/>
      <c r="AF67" s="46"/>
      <c r="AG67" s="50"/>
      <c r="AH67" s="46"/>
      <c r="AI67" s="46"/>
      <c r="AJ67" s="46"/>
      <c r="AK67" s="46"/>
      <c r="AL67" s="178">
        <f t="shared" si="0"/>
        <v>182.52</v>
      </c>
      <c r="AM67" s="181">
        <v>30.42</v>
      </c>
    </row>
    <row r="68" spans="1:39" x14ac:dyDescent="0.3">
      <c r="A68" s="53">
        <v>44480</v>
      </c>
      <c r="B68" s="96" t="s">
        <v>128</v>
      </c>
      <c r="C68" s="198">
        <v>13859</v>
      </c>
      <c r="D68" s="206">
        <v>300799</v>
      </c>
      <c r="E68" s="45"/>
      <c r="F68" s="46"/>
      <c r="G68" s="46"/>
      <c r="H68" s="46"/>
      <c r="I68" s="46"/>
      <c r="J68" s="46"/>
      <c r="K68" s="47"/>
      <c r="L68" s="47"/>
      <c r="M68" s="141">
        <f>SUM(E68:L68)</f>
        <v>0</v>
      </c>
      <c r="N68" s="45"/>
      <c r="O68" s="49"/>
      <c r="P68" s="49"/>
      <c r="Q68" s="49"/>
      <c r="R68" s="46"/>
      <c r="S68" s="46"/>
      <c r="T68" s="46"/>
      <c r="U68" s="49"/>
      <c r="V68" s="49"/>
      <c r="W68" s="49">
        <v>108</v>
      </c>
      <c r="X68" s="49"/>
      <c r="Y68" s="49"/>
      <c r="Z68" s="49"/>
      <c r="AA68" s="46"/>
      <c r="AB68" s="46"/>
      <c r="AC68" s="46"/>
      <c r="AD68" s="46"/>
      <c r="AE68" s="46"/>
      <c r="AF68" s="46"/>
      <c r="AG68" s="50"/>
      <c r="AH68" s="46"/>
      <c r="AI68" s="46"/>
      <c r="AJ68" s="46"/>
      <c r="AK68" s="46"/>
      <c r="AL68" s="178">
        <f t="shared" si="0"/>
        <v>108</v>
      </c>
      <c r="AM68" s="181">
        <v>18</v>
      </c>
    </row>
    <row r="69" spans="1:39" x14ac:dyDescent="0.3">
      <c r="A69" s="53">
        <v>44480</v>
      </c>
      <c r="B69" s="96" t="s">
        <v>110</v>
      </c>
      <c r="C69" s="196"/>
      <c r="D69" s="206">
        <v>300800</v>
      </c>
      <c r="E69" s="45"/>
      <c r="F69" s="46"/>
      <c r="G69" s="46"/>
      <c r="H69" s="46"/>
      <c r="I69" s="46"/>
      <c r="J69" s="46"/>
      <c r="K69" s="47"/>
      <c r="L69" s="47"/>
      <c r="M69" s="141">
        <f>SUM(E69:L69)</f>
        <v>0</v>
      </c>
      <c r="N69" s="45">
        <v>610.6</v>
      </c>
      <c r="O69" s="49"/>
      <c r="P69" s="49"/>
      <c r="Q69" s="49">
        <v>26</v>
      </c>
      <c r="R69" s="46">
        <v>5.4</v>
      </c>
      <c r="S69" s="46"/>
      <c r="T69" s="46"/>
      <c r="U69" s="49"/>
      <c r="V69" s="49"/>
      <c r="W69" s="49"/>
      <c r="X69" s="49"/>
      <c r="Y69" s="49"/>
      <c r="Z69" s="49"/>
      <c r="AA69" s="46"/>
      <c r="AB69" s="46"/>
      <c r="AC69" s="46">
        <v>21.69</v>
      </c>
      <c r="AD69" s="46"/>
      <c r="AE69" s="46"/>
      <c r="AF69" s="46"/>
      <c r="AG69" s="50"/>
      <c r="AH69" s="46"/>
      <c r="AI69" s="46"/>
      <c r="AJ69" s="46"/>
      <c r="AK69" s="46"/>
      <c r="AL69" s="178">
        <f t="shared" si="0"/>
        <v>663.69</v>
      </c>
      <c r="AM69" s="181"/>
    </row>
    <row r="70" spans="1:39" x14ac:dyDescent="0.3">
      <c r="A70" s="53">
        <v>44480</v>
      </c>
      <c r="B70" s="96" t="s">
        <v>177</v>
      </c>
      <c r="C70" s="196"/>
      <c r="D70" s="206">
        <v>300801</v>
      </c>
      <c r="E70" s="45"/>
      <c r="F70" s="46"/>
      <c r="G70" s="46"/>
      <c r="H70" s="46"/>
      <c r="I70" s="46"/>
      <c r="J70" s="46"/>
      <c r="K70" s="47"/>
      <c r="L70" s="47"/>
      <c r="M70" s="141">
        <f>SUM(E70:L70)</f>
        <v>0</v>
      </c>
      <c r="N70" s="45"/>
      <c r="O70" s="49"/>
      <c r="P70" s="49"/>
      <c r="Q70" s="49"/>
      <c r="R70" s="46"/>
      <c r="S70" s="46"/>
      <c r="T70" s="46"/>
      <c r="U70" s="49"/>
      <c r="V70" s="49"/>
      <c r="W70" s="49"/>
      <c r="X70" s="49"/>
      <c r="Y70" s="49"/>
      <c r="Z70" s="49"/>
      <c r="AA70" s="46"/>
      <c r="AB70" s="46"/>
      <c r="AC70" s="46"/>
      <c r="AD70" s="46"/>
      <c r="AE70" s="46">
        <v>400</v>
      </c>
      <c r="AF70" s="46"/>
      <c r="AG70" s="50"/>
      <c r="AH70" s="46"/>
      <c r="AI70" s="46"/>
      <c r="AJ70" s="46"/>
      <c r="AK70" s="46"/>
      <c r="AL70" s="178">
        <f t="shared" si="0"/>
        <v>400</v>
      </c>
      <c r="AM70" s="181"/>
    </row>
    <row r="71" spans="1:39" x14ac:dyDescent="0.3">
      <c r="A71" s="53">
        <v>44480</v>
      </c>
      <c r="B71" s="54" t="s">
        <v>178</v>
      </c>
      <c r="C71" s="195"/>
      <c r="D71" s="206">
        <v>300802</v>
      </c>
      <c r="E71" s="45"/>
      <c r="F71" s="46"/>
      <c r="G71" s="46"/>
      <c r="H71" s="46"/>
      <c r="I71" s="46"/>
      <c r="J71" s="46"/>
      <c r="K71" s="47"/>
      <c r="L71" s="47"/>
      <c r="M71" s="141">
        <f>SUM(E71:L71)</f>
        <v>0</v>
      </c>
      <c r="N71" s="45"/>
      <c r="O71" s="49"/>
      <c r="P71" s="49"/>
      <c r="Q71" s="49"/>
      <c r="R71" s="46"/>
      <c r="S71" s="46"/>
      <c r="T71" s="46"/>
      <c r="U71" s="49"/>
      <c r="V71" s="49"/>
      <c r="W71" s="49"/>
      <c r="X71" s="49"/>
      <c r="Y71" s="49"/>
      <c r="Z71" s="49"/>
      <c r="AA71" s="46"/>
      <c r="AB71" s="46"/>
      <c r="AC71" s="46"/>
      <c r="AD71" s="46"/>
      <c r="AE71" s="46"/>
      <c r="AF71" s="46"/>
      <c r="AG71" s="50"/>
      <c r="AH71" s="46"/>
      <c r="AI71" s="46">
        <v>500</v>
      </c>
      <c r="AJ71" s="46"/>
      <c r="AK71" s="46"/>
      <c r="AL71" s="178">
        <f t="shared" si="0"/>
        <v>500</v>
      </c>
      <c r="AM71" s="181"/>
    </row>
    <row r="72" spans="1:39" x14ac:dyDescent="0.3">
      <c r="A72" s="53">
        <v>44508</v>
      </c>
      <c r="B72" s="54" t="s">
        <v>179</v>
      </c>
      <c r="C72" s="195"/>
      <c r="D72" s="206">
        <v>300803</v>
      </c>
      <c r="E72" s="45"/>
      <c r="F72" s="46"/>
      <c r="G72" s="46"/>
      <c r="H72" s="46"/>
      <c r="I72" s="46"/>
      <c r="J72" s="46"/>
      <c r="K72" s="47"/>
      <c r="L72" s="47"/>
      <c r="M72" s="141">
        <f>SUM(E72:L72)</f>
        <v>0</v>
      </c>
      <c r="N72" s="45"/>
      <c r="O72" s="49"/>
      <c r="P72" s="49"/>
      <c r="Q72" s="49"/>
      <c r="R72" s="46"/>
      <c r="S72" s="46"/>
      <c r="T72" s="46"/>
      <c r="U72" s="49"/>
      <c r="V72" s="49"/>
      <c r="W72" s="49"/>
      <c r="X72" s="49"/>
      <c r="Y72" s="49"/>
      <c r="Z72" s="49"/>
      <c r="AA72" s="46"/>
      <c r="AB72" s="46"/>
      <c r="AC72" s="46"/>
      <c r="AD72" s="46"/>
      <c r="AE72" s="46"/>
      <c r="AF72" s="46"/>
      <c r="AG72" s="50"/>
      <c r="AH72" s="46"/>
      <c r="AI72" s="46"/>
      <c r="AJ72" s="46"/>
      <c r="AK72" s="46">
        <v>120</v>
      </c>
      <c r="AL72" s="178">
        <f t="shared" si="0"/>
        <v>120</v>
      </c>
      <c r="AM72" s="181">
        <v>20</v>
      </c>
    </row>
    <row r="73" spans="1:39" x14ac:dyDescent="0.3">
      <c r="A73" s="53">
        <v>44508</v>
      </c>
      <c r="B73" s="54" t="s">
        <v>180</v>
      </c>
      <c r="C73" s="195"/>
      <c r="D73" s="206">
        <v>300804</v>
      </c>
      <c r="E73" s="45"/>
      <c r="F73" s="46"/>
      <c r="G73" s="46"/>
      <c r="H73" s="46"/>
      <c r="I73" s="46"/>
      <c r="J73" s="46"/>
      <c r="K73" s="47"/>
      <c r="L73" s="47"/>
      <c r="M73" s="141">
        <f>SUM(E73:L73)</f>
        <v>0</v>
      </c>
      <c r="N73" s="45"/>
      <c r="O73" s="49"/>
      <c r="P73" s="49"/>
      <c r="Q73" s="49"/>
      <c r="R73" s="46"/>
      <c r="S73" s="46"/>
      <c r="T73" s="46"/>
      <c r="U73" s="49"/>
      <c r="V73" s="49"/>
      <c r="W73" s="49"/>
      <c r="X73" s="49"/>
      <c r="Y73" s="49"/>
      <c r="Z73" s="49"/>
      <c r="AA73" s="46"/>
      <c r="AB73" s="46"/>
      <c r="AC73" s="46"/>
      <c r="AD73" s="46"/>
      <c r="AE73" s="46"/>
      <c r="AF73" s="46"/>
      <c r="AG73" s="50">
        <v>75</v>
      </c>
      <c r="AH73" s="46"/>
      <c r="AI73" s="46"/>
      <c r="AJ73" s="46"/>
      <c r="AK73" s="46"/>
      <c r="AL73" s="178">
        <f t="shared" ref="AL73:AL85" si="1">SUM(N73:AK73)</f>
        <v>75</v>
      </c>
      <c r="AM73" s="181"/>
    </row>
    <row r="74" spans="1:39" x14ac:dyDescent="0.3">
      <c r="A74" s="53">
        <v>44508</v>
      </c>
      <c r="B74" s="54" t="s">
        <v>132</v>
      </c>
      <c r="C74" s="195"/>
      <c r="D74" s="206">
        <v>300805</v>
      </c>
      <c r="E74" s="45"/>
      <c r="F74" s="46"/>
      <c r="G74" s="46"/>
      <c r="H74" s="46"/>
      <c r="I74" s="46"/>
      <c r="J74" s="46"/>
      <c r="K74" s="47"/>
      <c r="L74" s="47"/>
      <c r="M74" s="141">
        <f>SUM(E74:L74)</f>
        <v>0</v>
      </c>
      <c r="N74" s="45"/>
      <c r="O74" s="49"/>
      <c r="P74" s="49"/>
      <c r="Q74" s="49"/>
      <c r="R74" s="46"/>
      <c r="S74" s="46"/>
      <c r="T74" s="46"/>
      <c r="U74" s="49"/>
      <c r="V74" s="49"/>
      <c r="W74" s="49">
        <v>66.349999999999994</v>
      </c>
      <c r="X74" s="49"/>
      <c r="Y74" s="49"/>
      <c r="Z74" s="49"/>
      <c r="AA74" s="46"/>
      <c r="AB74" s="46"/>
      <c r="AC74" s="46"/>
      <c r="AD74" s="46"/>
      <c r="AE74" s="46"/>
      <c r="AF74" s="46"/>
      <c r="AG74" s="50"/>
      <c r="AH74" s="46"/>
      <c r="AI74" s="46"/>
      <c r="AJ74" s="46"/>
      <c r="AK74" s="46"/>
      <c r="AL74" s="178">
        <f t="shared" si="1"/>
        <v>66.349999999999994</v>
      </c>
      <c r="AM74" s="181">
        <v>6.41</v>
      </c>
    </row>
    <row r="75" spans="1:39" x14ac:dyDescent="0.3">
      <c r="A75" s="53">
        <v>44508</v>
      </c>
      <c r="B75" s="96" t="s">
        <v>110</v>
      </c>
      <c r="C75" s="195"/>
      <c r="D75" s="206">
        <v>300806</v>
      </c>
      <c r="E75" s="45"/>
      <c r="F75" s="46"/>
      <c r="G75" s="46"/>
      <c r="H75" s="46"/>
      <c r="I75" s="46"/>
      <c r="J75" s="46"/>
      <c r="K75" s="47"/>
      <c r="L75" s="47"/>
      <c r="M75" s="141">
        <f>SUM(E75:L75)</f>
        <v>0</v>
      </c>
      <c r="N75" s="45">
        <v>488.2</v>
      </c>
      <c r="O75" s="49"/>
      <c r="P75" s="49"/>
      <c r="Q75" s="49">
        <v>26</v>
      </c>
      <c r="R75" s="46">
        <v>5.4</v>
      </c>
      <c r="S75" s="46"/>
      <c r="T75" s="46"/>
      <c r="U75" s="49"/>
      <c r="V75" s="49"/>
      <c r="W75" s="49"/>
      <c r="X75" s="49"/>
      <c r="Y75" s="49"/>
      <c r="Z75" s="49"/>
      <c r="AA75" s="46"/>
      <c r="AB75" s="46"/>
      <c r="AC75" s="46">
        <v>30.99</v>
      </c>
      <c r="AD75" s="46"/>
      <c r="AE75" s="46"/>
      <c r="AF75" s="46"/>
      <c r="AG75" s="50"/>
      <c r="AH75" s="46"/>
      <c r="AI75" s="46"/>
      <c r="AJ75" s="46"/>
      <c r="AK75" s="46"/>
      <c r="AL75" s="178">
        <f t="shared" si="1"/>
        <v>550.59</v>
      </c>
      <c r="AM75" s="181"/>
    </row>
    <row r="76" spans="1:39" x14ac:dyDescent="0.3">
      <c r="A76" s="53">
        <v>44544</v>
      </c>
      <c r="B76" s="54" t="s">
        <v>145</v>
      </c>
      <c r="C76" s="195"/>
      <c r="D76" s="206">
        <v>300807</v>
      </c>
      <c r="E76" s="45"/>
      <c r="F76" s="46"/>
      <c r="G76" s="46"/>
      <c r="H76" s="46"/>
      <c r="I76" s="46"/>
      <c r="J76" s="46"/>
      <c r="K76" s="47"/>
      <c r="L76" s="47"/>
      <c r="M76" s="141">
        <f>SUM(E76:L76)</f>
        <v>0</v>
      </c>
      <c r="N76" s="45"/>
      <c r="O76" s="49"/>
      <c r="P76" s="49"/>
      <c r="Q76" s="49"/>
      <c r="R76" s="46"/>
      <c r="S76" s="46"/>
      <c r="T76" s="46"/>
      <c r="U76" s="49">
        <v>31.98</v>
      </c>
      <c r="V76" s="49"/>
      <c r="W76" s="49"/>
      <c r="X76" s="49"/>
      <c r="Y76" s="49"/>
      <c r="Z76" s="49"/>
      <c r="AA76" s="46"/>
      <c r="AB76" s="46"/>
      <c r="AC76" s="46"/>
      <c r="AD76" s="46"/>
      <c r="AE76" s="46"/>
      <c r="AF76" s="46"/>
      <c r="AG76" s="50"/>
      <c r="AH76" s="46"/>
      <c r="AI76" s="46"/>
      <c r="AJ76" s="46"/>
      <c r="AK76" s="46"/>
      <c r="AL76" s="178">
        <f t="shared" si="1"/>
        <v>31.98</v>
      </c>
      <c r="AM76" s="181">
        <v>5.98</v>
      </c>
    </row>
    <row r="77" spans="1:39" x14ac:dyDescent="0.3">
      <c r="A77" s="53">
        <v>44544</v>
      </c>
      <c r="B77" s="54" t="s">
        <v>181</v>
      </c>
      <c r="C77" s="195"/>
      <c r="D77" s="206">
        <v>300808</v>
      </c>
      <c r="E77" s="45"/>
      <c r="F77" s="46"/>
      <c r="G77" s="46"/>
      <c r="H77" s="46"/>
      <c r="I77" s="46"/>
      <c r="J77" s="46"/>
      <c r="K77" s="47"/>
      <c r="L77" s="47"/>
      <c r="M77" s="141">
        <f>SUM(E77:L77)</f>
        <v>0</v>
      </c>
      <c r="N77" s="45"/>
      <c r="O77" s="49"/>
      <c r="P77" s="49"/>
      <c r="Q77" s="49"/>
      <c r="R77" s="46"/>
      <c r="S77" s="46"/>
      <c r="T77" s="46"/>
      <c r="U77" s="49"/>
      <c r="V77" s="49"/>
      <c r="W77" s="49"/>
      <c r="X77" s="49"/>
      <c r="Y77" s="49"/>
      <c r="Z77" s="49"/>
      <c r="AA77" s="46"/>
      <c r="AB77" s="46"/>
      <c r="AC77" s="46"/>
      <c r="AD77" s="46"/>
      <c r="AE77" s="46"/>
      <c r="AF77" s="46"/>
      <c r="AG77" s="50"/>
      <c r="AH77" s="46"/>
      <c r="AI77" s="46"/>
      <c r="AJ77" s="46">
        <v>4.2</v>
      </c>
      <c r="AK77" s="46"/>
      <c r="AL77" s="178">
        <f t="shared" si="1"/>
        <v>4.2</v>
      </c>
      <c r="AM77" s="181"/>
    </row>
    <row r="78" spans="1:39" x14ac:dyDescent="0.3">
      <c r="A78" s="53">
        <v>44544</v>
      </c>
      <c r="B78" s="96" t="s">
        <v>110</v>
      </c>
      <c r="C78" s="195"/>
      <c r="D78" s="206">
        <v>300809</v>
      </c>
      <c r="E78" s="45"/>
      <c r="F78" s="46"/>
      <c r="G78" s="46"/>
      <c r="H78" s="46"/>
      <c r="I78" s="46"/>
      <c r="J78" s="46"/>
      <c r="K78" s="47"/>
      <c r="L78" s="47"/>
      <c r="M78" s="141">
        <f>SUM(E78:L78)</f>
        <v>0</v>
      </c>
      <c r="N78" s="45">
        <v>488.2</v>
      </c>
      <c r="O78" s="49"/>
      <c r="P78" s="49"/>
      <c r="Q78" s="49">
        <v>26</v>
      </c>
      <c r="R78" s="46">
        <v>5.4</v>
      </c>
      <c r="S78" s="46"/>
      <c r="T78" s="46"/>
      <c r="U78" s="49">
        <v>50.27</v>
      </c>
      <c r="V78" s="49"/>
      <c r="W78" s="49"/>
      <c r="X78" s="49"/>
      <c r="Y78" s="49"/>
      <c r="Z78" s="49"/>
      <c r="AA78" s="46"/>
      <c r="AB78" s="46"/>
      <c r="AC78" s="46">
        <v>25</v>
      </c>
      <c r="AD78" s="46"/>
      <c r="AE78" s="46"/>
      <c r="AF78" s="46"/>
      <c r="AG78" s="50"/>
      <c r="AH78" s="46"/>
      <c r="AI78" s="46"/>
      <c r="AJ78" s="46"/>
      <c r="AK78" s="46"/>
      <c r="AL78" s="178">
        <f t="shared" si="1"/>
        <v>594.87</v>
      </c>
      <c r="AM78" s="181">
        <v>8.3800000000000008</v>
      </c>
    </row>
    <row r="79" spans="1:39" x14ac:dyDescent="0.3">
      <c r="A79" s="53">
        <v>44551</v>
      </c>
      <c r="B79" s="55" t="s">
        <v>182</v>
      </c>
      <c r="C79" s="195"/>
      <c r="D79" s="206">
        <v>300810</v>
      </c>
      <c r="E79" s="45"/>
      <c r="F79" s="46"/>
      <c r="G79" s="46"/>
      <c r="H79" s="46"/>
      <c r="I79" s="46"/>
      <c r="J79" s="46"/>
      <c r="K79" s="47"/>
      <c r="L79" s="47"/>
      <c r="M79" s="141">
        <f>SUM(E79:L79)</f>
        <v>0</v>
      </c>
      <c r="N79" s="45"/>
      <c r="O79" s="49"/>
      <c r="P79" s="49"/>
      <c r="Q79" s="49"/>
      <c r="R79" s="46"/>
      <c r="S79" s="46"/>
      <c r="T79" s="46"/>
      <c r="U79" s="49"/>
      <c r="V79" s="49"/>
      <c r="W79" s="49"/>
      <c r="X79" s="49"/>
      <c r="Y79" s="49"/>
      <c r="Z79" s="49"/>
      <c r="AA79" s="46"/>
      <c r="AB79" s="46"/>
      <c r="AC79" s="46">
        <v>50.4</v>
      </c>
      <c r="AD79" s="46"/>
      <c r="AE79" s="46"/>
      <c r="AF79" s="46"/>
      <c r="AG79" s="50"/>
      <c r="AH79" s="46"/>
      <c r="AI79" s="46"/>
      <c r="AJ79" s="46"/>
      <c r="AK79" s="46"/>
      <c r="AL79" s="178">
        <f t="shared" si="1"/>
        <v>50.4</v>
      </c>
      <c r="AM79" s="181">
        <v>8.4</v>
      </c>
    </row>
    <row r="80" spans="1:39" x14ac:dyDescent="0.3">
      <c r="A80" s="53">
        <v>44564</v>
      </c>
      <c r="B80" s="55" t="s">
        <v>183</v>
      </c>
      <c r="C80" s="195"/>
      <c r="D80" s="206">
        <v>300811</v>
      </c>
      <c r="E80" s="45"/>
      <c r="F80" s="46"/>
      <c r="G80" s="46"/>
      <c r="H80" s="46"/>
      <c r="I80" s="46"/>
      <c r="J80" s="46"/>
      <c r="K80" s="47"/>
      <c r="L80" s="47"/>
      <c r="M80" s="141">
        <f>SUM(E80:L80)</f>
        <v>0</v>
      </c>
      <c r="N80" s="45"/>
      <c r="O80" s="49"/>
      <c r="P80" s="49"/>
      <c r="Q80" s="49"/>
      <c r="R80" s="46"/>
      <c r="S80" s="46"/>
      <c r="T80" s="46"/>
      <c r="U80" s="49"/>
      <c r="V80" s="49"/>
      <c r="W80" s="49"/>
      <c r="X80" s="49"/>
      <c r="Y80" s="49"/>
      <c r="Z80" s="49"/>
      <c r="AA80" s="46"/>
      <c r="AB80" s="46"/>
      <c r="AC80" s="46">
        <v>50.4</v>
      </c>
      <c r="AD80" s="46"/>
      <c r="AE80" s="46"/>
      <c r="AF80" s="46"/>
      <c r="AG80" s="50"/>
      <c r="AH80" s="46"/>
      <c r="AI80" s="46"/>
      <c r="AJ80" s="46"/>
      <c r="AK80" s="46"/>
      <c r="AL80" s="178">
        <f t="shared" si="1"/>
        <v>50.4</v>
      </c>
      <c r="AM80" s="181">
        <v>8.4</v>
      </c>
    </row>
    <row r="81" spans="1:39" x14ac:dyDescent="0.3">
      <c r="A81" s="53">
        <v>44581</v>
      </c>
      <c r="B81" s="55" t="s">
        <v>184</v>
      </c>
      <c r="C81" s="195"/>
      <c r="D81" s="206">
        <v>300812</v>
      </c>
      <c r="E81" s="45"/>
      <c r="F81" s="46"/>
      <c r="G81" s="46"/>
      <c r="H81" s="46"/>
      <c r="I81" s="46"/>
      <c r="J81" s="46"/>
      <c r="K81" s="47"/>
      <c r="L81" s="47"/>
      <c r="M81" s="141">
        <f>SUM(E81:L81)</f>
        <v>0</v>
      </c>
      <c r="N81" s="45"/>
      <c r="O81" s="49"/>
      <c r="P81" s="49"/>
      <c r="Q81" s="49"/>
      <c r="R81" s="46"/>
      <c r="S81" s="46"/>
      <c r="T81" s="46"/>
      <c r="U81" s="49"/>
      <c r="V81" s="49"/>
      <c r="W81" s="49"/>
      <c r="X81" s="49"/>
      <c r="Y81" s="49"/>
      <c r="Z81" s="49"/>
      <c r="AA81" s="46"/>
      <c r="AB81" s="46"/>
      <c r="AC81" s="46"/>
      <c r="AD81" s="46"/>
      <c r="AE81" s="46"/>
      <c r="AF81" s="46"/>
      <c r="AG81" s="50"/>
      <c r="AH81" s="46"/>
      <c r="AI81" s="46">
        <v>300</v>
      </c>
      <c r="AJ81" s="46"/>
      <c r="AK81" s="46"/>
      <c r="AL81" s="178">
        <f t="shared" si="1"/>
        <v>300</v>
      </c>
      <c r="AM81" s="181"/>
    </row>
    <row r="82" spans="1:39" x14ac:dyDescent="0.3">
      <c r="A82" s="53">
        <v>44613</v>
      </c>
      <c r="B82" s="55" t="s">
        <v>149</v>
      </c>
      <c r="C82" s="195"/>
      <c r="D82" s="206">
        <v>300813</v>
      </c>
      <c r="E82" s="45"/>
      <c r="F82" s="46"/>
      <c r="G82" s="46"/>
      <c r="H82" s="46"/>
      <c r="I82" s="46"/>
      <c r="J82" s="46"/>
      <c r="K82" s="47"/>
      <c r="L82" s="47"/>
      <c r="M82" s="141">
        <f>SUM(E82:L82)</f>
        <v>0</v>
      </c>
      <c r="N82" s="45"/>
      <c r="O82" s="49"/>
      <c r="P82" s="49"/>
      <c r="Q82" s="49"/>
      <c r="R82" s="46"/>
      <c r="S82" s="46"/>
      <c r="T82" s="46"/>
      <c r="U82" s="49">
        <v>420</v>
      </c>
      <c r="V82" s="49"/>
      <c r="W82" s="49"/>
      <c r="X82" s="49"/>
      <c r="Y82" s="49"/>
      <c r="Z82" s="49"/>
      <c r="AA82" s="46"/>
      <c r="AB82" s="46"/>
      <c r="AC82" s="46"/>
      <c r="AD82" s="46"/>
      <c r="AE82" s="46"/>
      <c r="AF82" s="46"/>
      <c r="AG82" s="50"/>
      <c r="AH82" s="46"/>
      <c r="AI82" s="46"/>
      <c r="AJ82" s="46"/>
      <c r="AK82" s="46"/>
      <c r="AL82" s="178">
        <f t="shared" si="1"/>
        <v>420</v>
      </c>
      <c r="AM82" s="181">
        <v>70</v>
      </c>
    </row>
    <row r="83" spans="1:39" x14ac:dyDescent="0.3">
      <c r="A83" s="53">
        <v>44613</v>
      </c>
      <c r="B83" s="55" t="s">
        <v>110</v>
      </c>
      <c r="C83" s="195"/>
      <c r="D83" s="206">
        <v>300814</v>
      </c>
      <c r="E83" s="45"/>
      <c r="F83" s="46"/>
      <c r="G83" s="46"/>
      <c r="H83" s="46"/>
      <c r="I83" s="46"/>
      <c r="J83" s="46"/>
      <c r="K83" s="47"/>
      <c r="L83" s="47"/>
      <c r="M83" s="141">
        <f>SUM(E83:L83)</f>
        <v>0</v>
      </c>
      <c r="N83" s="45">
        <v>976.4</v>
      </c>
      <c r="O83" s="49"/>
      <c r="P83" s="49"/>
      <c r="Q83" s="49">
        <v>18.399999999999999</v>
      </c>
      <c r="R83" s="46">
        <v>5.4</v>
      </c>
      <c r="S83" s="46">
        <v>23.37</v>
      </c>
      <c r="T83" s="46"/>
      <c r="U83" s="49"/>
      <c r="V83" s="49"/>
      <c r="W83" s="49"/>
      <c r="X83" s="49"/>
      <c r="Y83" s="49"/>
      <c r="Z83" s="49"/>
      <c r="AA83" s="46"/>
      <c r="AB83" s="46"/>
      <c r="AC83" s="46">
        <v>62.84</v>
      </c>
      <c r="AD83" s="46"/>
      <c r="AE83" s="46"/>
      <c r="AF83" s="46"/>
      <c r="AG83" s="50">
        <v>65.84</v>
      </c>
      <c r="AH83" s="46"/>
      <c r="AI83" s="46"/>
      <c r="AJ83" s="46"/>
      <c r="AK83" s="46"/>
      <c r="AL83" s="178">
        <f t="shared" si="1"/>
        <v>1152.2499999999998</v>
      </c>
      <c r="AM83" s="181"/>
    </row>
    <row r="84" spans="1:39" x14ac:dyDescent="0.3">
      <c r="A84" s="53">
        <v>44634</v>
      </c>
      <c r="B84" s="54" t="s">
        <v>188</v>
      </c>
      <c r="C84" s="195"/>
      <c r="D84" s="206">
        <v>300822</v>
      </c>
      <c r="E84" s="45"/>
      <c r="F84" s="46"/>
      <c r="G84" s="46"/>
      <c r="H84" s="46"/>
      <c r="I84" s="46"/>
      <c r="J84" s="46"/>
      <c r="K84" s="47"/>
      <c r="L84" s="47"/>
      <c r="M84" s="141">
        <f>SUM(E84:L84)</f>
        <v>0</v>
      </c>
      <c r="N84" s="45"/>
      <c r="O84" s="49"/>
      <c r="P84" s="49"/>
      <c r="Q84" s="49"/>
      <c r="R84" s="46"/>
      <c r="S84" s="46"/>
      <c r="T84" s="46"/>
      <c r="U84" s="49"/>
      <c r="V84" s="49"/>
      <c r="W84" s="49">
        <v>50.83</v>
      </c>
      <c r="X84" s="49"/>
      <c r="Y84" s="49"/>
      <c r="Z84" s="49"/>
      <c r="AA84" s="46"/>
      <c r="AB84" s="46"/>
      <c r="AC84" s="46"/>
      <c r="AD84" s="46"/>
      <c r="AE84" s="46"/>
      <c r="AF84" s="46"/>
      <c r="AG84" s="50"/>
      <c r="AH84" s="46"/>
      <c r="AI84" s="46"/>
      <c r="AJ84" s="46"/>
      <c r="AK84" s="46"/>
      <c r="AL84" s="178">
        <f t="shared" si="1"/>
        <v>50.83</v>
      </c>
      <c r="AM84" s="181"/>
    </row>
    <row r="85" spans="1:39" ht="15" thickBot="1" x14ac:dyDescent="0.35">
      <c r="A85" s="53">
        <v>44634</v>
      </c>
      <c r="B85" s="55" t="s">
        <v>178</v>
      </c>
      <c r="C85" s="195"/>
      <c r="D85" s="206">
        <v>300824</v>
      </c>
      <c r="E85" s="45"/>
      <c r="F85" s="46"/>
      <c r="G85" s="46"/>
      <c r="H85" s="46"/>
      <c r="I85" s="46"/>
      <c r="J85" s="46"/>
      <c r="K85" s="47"/>
      <c r="L85" s="47"/>
      <c r="M85" s="141">
        <f>SUM(E85:L85)</f>
        <v>0</v>
      </c>
      <c r="N85" s="45"/>
      <c r="O85" s="49"/>
      <c r="P85" s="49"/>
      <c r="Q85" s="49"/>
      <c r="R85" s="46"/>
      <c r="S85" s="46"/>
      <c r="T85" s="46"/>
      <c r="U85" s="49"/>
      <c r="V85" s="49"/>
      <c r="W85" s="49"/>
      <c r="X85" s="49"/>
      <c r="Y85" s="49"/>
      <c r="Z85" s="49"/>
      <c r="AA85" s="46"/>
      <c r="AB85" s="46"/>
      <c r="AC85" s="46"/>
      <c r="AD85" s="46"/>
      <c r="AE85" s="46"/>
      <c r="AF85" s="46"/>
      <c r="AG85" s="50"/>
      <c r="AH85" s="46"/>
      <c r="AI85" s="46">
        <v>250</v>
      </c>
      <c r="AJ85" s="46"/>
      <c r="AK85" s="46"/>
      <c r="AL85" s="178">
        <f t="shared" si="1"/>
        <v>250</v>
      </c>
      <c r="AM85" s="181"/>
    </row>
    <row r="86" spans="1:39" s="67" customFormat="1" ht="15" thickBot="1" x14ac:dyDescent="0.35">
      <c r="A86" s="63"/>
      <c r="B86" s="64"/>
      <c r="C86" s="200"/>
      <c r="D86" s="173"/>
      <c r="E86" s="66">
        <f>SUM(E6:E85)</f>
        <v>12473</v>
      </c>
      <c r="F86" s="66">
        <f>SUM(F6:F85)</f>
        <v>461</v>
      </c>
      <c r="G86" s="66">
        <f>SUM(G6:G85)</f>
        <v>3004</v>
      </c>
      <c r="H86" s="66">
        <f>SUM(H6:H85)</f>
        <v>8000</v>
      </c>
      <c r="I86" s="66">
        <f>SUM(I6:I85)</f>
        <v>3.79</v>
      </c>
      <c r="J86" s="66">
        <f>SUM(J6:J85)</f>
        <v>977.78</v>
      </c>
      <c r="K86" s="66">
        <f>SUM(K6:K85)</f>
        <v>0</v>
      </c>
      <c r="L86" s="66">
        <f>SUM(L6:L85)</f>
        <v>0</v>
      </c>
      <c r="M86" s="66">
        <f>SUM(M6:M85)</f>
        <v>24919.569999999996</v>
      </c>
      <c r="N86" s="66">
        <f>SUM(N6:N85)</f>
        <v>7267.1999999999989</v>
      </c>
      <c r="O86" s="66">
        <f>SUM(O6:O85)</f>
        <v>0</v>
      </c>
      <c r="P86" s="66">
        <f>SUM(P6:P85)</f>
        <v>0</v>
      </c>
      <c r="Q86" s="66">
        <f>SUM(Q6:Q85)</f>
        <v>330.4</v>
      </c>
      <c r="R86" s="66">
        <f>SUM(R6:R85)</f>
        <v>50.4</v>
      </c>
      <c r="S86" s="66">
        <f>SUM(S6:S85)</f>
        <v>197.99</v>
      </c>
      <c r="T86" s="66">
        <f>SUM(T6:T85)</f>
        <v>1556.63</v>
      </c>
      <c r="U86" s="66">
        <f>SUM(U6:U85)</f>
        <v>1938.6699999999998</v>
      </c>
      <c r="V86" s="66">
        <f>SUM(V6:V85)</f>
        <v>1872</v>
      </c>
      <c r="W86" s="66">
        <f>SUM(W6:W85)</f>
        <v>1564.6899999999996</v>
      </c>
      <c r="X86" s="66">
        <f>SUM(X6:X85)</f>
        <v>630</v>
      </c>
      <c r="Y86" s="66">
        <f>SUM(Y6:Y85)</f>
        <v>2286</v>
      </c>
      <c r="Z86" s="66">
        <f>SUM(Z6:Z85)</f>
        <v>360</v>
      </c>
      <c r="AA86" s="66">
        <f>SUM(AA6:AA85)</f>
        <v>397.50999999999993</v>
      </c>
      <c r="AB86" s="66">
        <f>SUM(AB6:AB85)</f>
        <v>0</v>
      </c>
      <c r="AC86" s="66">
        <f>SUM(AC6:AC85)</f>
        <v>788.73</v>
      </c>
      <c r="AD86" s="66">
        <f>SUM(AD6:AD85)</f>
        <v>57.84</v>
      </c>
      <c r="AE86" s="66">
        <f>SUM(AE6:AE85)</f>
        <v>400</v>
      </c>
      <c r="AF86" s="66">
        <f>SUM(AF6:AF85)</f>
        <v>0</v>
      </c>
      <c r="AG86" s="66">
        <f>SUM(AG6:AG85)</f>
        <v>637.25</v>
      </c>
      <c r="AH86" s="66">
        <f>SUM(AH6:AH85)</f>
        <v>490</v>
      </c>
      <c r="AI86" s="66">
        <f>SUM(AI6:AI85)</f>
        <v>1125</v>
      </c>
      <c r="AJ86" s="66">
        <f>SUM(AJ6:AJ85)</f>
        <v>74</v>
      </c>
      <c r="AK86" s="66">
        <f>SUM(AK6:AK85)</f>
        <v>420.1</v>
      </c>
      <c r="AL86" s="66">
        <f>SUM(AL6:AL85)</f>
        <v>22444.410000000003</v>
      </c>
      <c r="AM86" s="181">
        <f>SUM(AM9:AM85)</f>
        <v>1476.4600000000005</v>
      </c>
    </row>
    <row r="87" spans="1:39" x14ac:dyDescent="0.3">
      <c r="L87" s="161"/>
      <c r="T87" s="34" t="s">
        <v>109</v>
      </c>
      <c r="U87" s="68" t="e">
        <f>#REF!-W86</f>
        <v>#REF!</v>
      </c>
      <c r="AA87" s="68"/>
      <c r="AB87" s="68"/>
      <c r="AJ87" s="68">
        <f>SUM(N86:AK86)</f>
        <v>22444.409999999996</v>
      </c>
      <c r="AK87" s="68">
        <f>SUM(N86:AK86)</f>
        <v>22444.409999999996</v>
      </c>
      <c r="AL87" s="179" t="e">
        <f>AL86-#REF!</f>
        <v>#REF!</v>
      </c>
      <c r="AM87" s="68"/>
    </row>
    <row r="88" spans="1:39" x14ac:dyDescent="0.3">
      <c r="T88" s="68"/>
      <c r="AJ88" s="68">
        <f>AL86-AJ87</f>
        <v>0</v>
      </c>
      <c r="AK88" s="68">
        <f>AL86-AK87</f>
        <v>0</v>
      </c>
      <c r="AL88" s="179"/>
    </row>
    <row r="89" spans="1:39" x14ac:dyDescent="0.3">
      <c r="AL89" s="180"/>
    </row>
    <row r="90" spans="1:39" x14ac:dyDescent="0.3">
      <c r="AL90" s="179"/>
      <c r="AM90" s="69"/>
    </row>
    <row r="91" spans="1:39" ht="15" thickBot="1" x14ac:dyDescent="0.35">
      <c r="S91" s="52"/>
      <c r="T91" s="68"/>
    </row>
    <row r="92" spans="1:39" x14ac:dyDescent="0.3">
      <c r="AL92" s="179"/>
    </row>
  </sheetData>
  <autoFilter ref="A4:AM86" xr:uid="{8241A175-488F-4A73-A1B8-969170864315}"/>
  <mergeCells count="27">
    <mergeCell ref="A1:B1"/>
    <mergeCell ref="T3:T4"/>
    <mergeCell ref="S3:S4"/>
    <mergeCell ref="O3:R3"/>
    <mergeCell ref="I3:I4"/>
    <mergeCell ref="N3:N4"/>
    <mergeCell ref="A2:D2"/>
    <mergeCell ref="A3:A4"/>
    <mergeCell ref="B3:B4"/>
    <mergeCell ref="D3:D4"/>
    <mergeCell ref="E3:E4"/>
    <mergeCell ref="H3:H4"/>
    <mergeCell ref="J3:J4"/>
    <mergeCell ref="G3:G4"/>
    <mergeCell ref="F3:F4"/>
    <mergeCell ref="L3:L4"/>
    <mergeCell ref="K3:K4"/>
    <mergeCell ref="M3:M4"/>
    <mergeCell ref="AG3:AG4"/>
    <mergeCell ref="W3:Z3"/>
    <mergeCell ref="AC3:AC4"/>
    <mergeCell ref="AE3:AE4"/>
    <mergeCell ref="U3:U4"/>
    <mergeCell ref="AA3:AA4"/>
    <mergeCell ref="AI3:AI4"/>
    <mergeCell ref="AK3:AK4"/>
    <mergeCell ref="AJ3:AJ4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28"/>
  <sheetViews>
    <sheetView topLeftCell="A2" zoomScaleNormal="100" workbookViewId="0">
      <selection activeCell="G1" sqref="G1:Q22"/>
    </sheetView>
  </sheetViews>
  <sheetFormatPr defaultColWidth="9.109375" defaultRowHeight="14.4" x14ac:dyDescent="0.3"/>
  <cols>
    <col min="1" max="1" width="10.6640625" style="34" bestFit="1" customWidth="1"/>
    <col min="2" max="2" width="7" style="34" customWidth="1"/>
    <col min="3" max="3" width="22.6640625" style="34" bestFit="1" customWidth="1"/>
    <col min="4" max="4" width="10.5546875" style="34" bestFit="1" customWidth="1"/>
    <col min="5" max="5" width="9.5546875" style="34" bestFit="1" customWidth="1"/>
    <col min="6" max="6" width="4.88671875" style="34" bestFit="1" customWidth="1"/>
    <col min="7" max="7" width="10.6640625" style="34" bestFit="1" customWidth="1"/>
    <col min="8" max="8" width="18.88671875" style="34" bestFit="1" customWidth="1"/>
    <col min="9" max="9" width="7.88671875" style="34" bestFit="1" customWidth="1"/>
    <col min="10" max="10" width="10.5546875" style="34" bestFit="1" customWidth="1"/>
    <col min="11" max="11" width="8.44140625" style="34" bestFit="1" customWidth="1"/>
    <col min="12" max="14" width="11" style="34" customWidth="1"/>
    <col min="15" max="15" width="8.109375" style="34" bestFit="1" customWidth="1"/>
    <col min="16" max="16" width="11" style="34" customWidth="1"/>
    <col min="17" max="17" width="9.6640625" style="34" bestFit="1" customWidth="1"/>
    <col min="18" max="16384" width="9.109375" style="34"/>
  </cols>
  <sheetData>
    <row r="1" spans="1:17" ht="30" customHeight="1" thickBot="1" x14ac:dyDescent="0.45">
      <c r="A1" s="283" t="s">
        <v>81</v>
      </c>
      <c r="B1" s="283"/>
      <c r="C1" s="283"/>
      <c r="D1" s="283"/>
      <c r="E1" s="283"/>
      <c r="F1" s="283"/>
      <c r="G1" s="283" t="s">
        <v>81</v>
      </c>
      <c r="H1" s="283"/>
      <c r="I1" s="283"/>
      <c r="J1" s="283"/>
      <c r="K1" s="283"/>
      <c r="L1" s="283"/>
    </row>
    <row r="2" spans="1:17" x14ac:dyDescent="0.3">
      <c r="A2" s="295" t="s">
        <v>19</v>
      </c>
      <c r="B2" s="296"/>
      <c r="C2" s="296"/>
      <c r="D2" s="296"/>
      <c r="E2" s="296"/>
      <c r="F2" s="297"/>
      <c r="G2" s="274" t="s">
        <v>0</v>
      </c>
      <c r="H2" s="274"/>
      <c r="I2" s="275"/>
      <c r="J2" s="273" t="s">
        <v>8</v>
      </c>
      <c r="K2" s="275"/>
      <c r="L2" s="101" t="s">
        <v>9</v>
      </c>
      <c r="M2" s="102"/>
      <c r="N2" s="102"/>
      <c r="O2" s="103"/>
      <c r="P2" s="102"/>
      <c r="Q2" s="39"/>
    </row>
    <row r="3" spans="1:17" s="41" customFormat="1" x14ac:dyDescent="0.3">
      <c r="A3" s="301" t="s">
        <v>1</v>
      </c>
      <c r="B3" s="289" t="s">
        <v>20</v>
      </c>
      <c r="C3" s="289" t="s">
        <v>2</v>
      </c>
      <c r="D3" s="299" t="s">
        <v>22</v>
      </c>
      <c r="E3" s="301" t="s">
        <v>23</v>
      </c>
      <c r="F3" s="299" t="s">
        <v>21</v>
      </c>
      <c r="G3" s="289" t="s">
        <v>1</v>
      </c>
      <c r="H3" s="278" t="s">
        <v>2</v>
      </c>
      <c r="I3" s="264" t="s">
        <v>3</v>
      </c>
      <c r="J3" s="291"/>
      <c r="K3" s="293" t="s">
        <v>7</v>
      </c>
      <c r="L3" s="287" t="s">
        <v>92</v>
      </c>
      <c r="M3" s="284" t="s">
        <v>83</v>
      </c>
      <c r="N3" s="284" t="s">
        <v>84</v>
      </c>
      <c r="O3" s="264" t="s">
        <v>7</v>
      </c>
      <c r="P3" s="271" t="s">
        <v>5</v>
      </c>
      <c r="Q3" s="285" t="s">
        <v>10</v>
      </c>
    </row>
    <row r="4" spans="1:17" s="41" customFormat="1" ht="15" thickBot="1" x14ac:dyDescent="0.35">
      <c r="A4" s="302"/>
      <c r="B4" s="298"/>
      <c r="C4" s="298"/>
      <c r="D4" s="300"/>
      <c r="E4" s="302"/>
      <c r="F4" s="300"/>
      <c r="G4" s="290"/>
      <c r="H4" s="279"/>
      <c r="I4" s="265"/>
      <c r="J4" s="292"/>
      <c r="K4" s="294"/>
      <c r="L4" s="288"/>
      <c r="M4" s="284"/>
      <c r="N4" s="284"/>
      <c r="O4" s="265"/>
      <c r="P4" s="272" t="s">
        <v>5</v>
      </c>
      <c r="Q4" s="286"/>
    </row>
    <row r="5" spans="1:17" x14ac:dyDescent="0.3">
      <c r="A5" s="71"/>
      <c r="B5" s="72"/>
      <c r="C5" s="73" t="s">
        <v>64</v>
      </c>
      <c r="D5" s="62">
        <v>150</v>
      </c>
      <c r="E5" s="74"/>
      <c r="F5" s="61"/>
      <c r="G5" s="97">
        <v>43191</v>
      </c>
      <c r="H5" s="98" t="s">
        <v>14</v>
      </c>
      <c r="I5" s="99"/>
      <c r="J5" s="123"/>
      <c r="K5" s="124">
        <f t="shared" ref="K5:K17" si="0">SUM(J5:J5)</f>
        <v>0</v>
      </c>
      <c r="L5" s="123"/>
      <c r="M5" s="125"/>
      <c r="N5" s="126"/>
      <c r="O5" s="127">
        <f ca="1">SUM(L5:P5)</f>
        <v>0</v>
      </c>
      <c r="P5" s="128"/>
      <c r="Q5" s="129">
        <v>-78.410000000000352</v>
      </c>
    </row>
    <row r="6" spans="1:17" x14ac:dyDescent="0.3">
      <c r="A6" s="71"/>
      <c r="B6" s="76"/>
      <c r="C6" s="34" t="s">
        <v>65</v>
      </c>
      <c r="D6" s="61">
        <v>100</v>
      </c>
      <c r="E6" s="74"/>
      <c r="F6" s="61"/>
      <c r="G6" s="134">
        <v>43563</v>
      </c>
      <c r="H6" s="135" t="s">
        <v>74</v>
      </c>
      <c r="I6" s="136">
        <v>300630</v>
      </c>
      <c r="J6" s="137">
        <v>152.55000000000001</v>
      </c>
      <c r="K6" s="48">
        <f t="shared" si="0"/>
        <v>152.55000000000001</v>
      </c>
      <c r="L6" s="56"/>
      <c r="M6" s="59"/>
      <c r="N6" s="57"/>
      <c r="O6" s="51">
        <f>SUM(L6:N6)</f>
        <v>0</v>
      </c>
      <c r="P6" s="58"/>
      <c r="Q6" s="48">
        <f>Q5+K6-O6</f>
        <v>74.13999999999966</v>
      </c>
    </row>
    <row r="7" spans="1:17" x14ac:dyDescent="0.3">
      <c r="A7" s="71"/>
      <c r="B7" s="76"/>
      <c r="C7" s="34" t="s">
        <v>24</v>
      </c>
      <c r="D7" s="61">
        <v>100</v>
      </c>
      <c r="E7" s="74"/>
      <c r="F7" s="82"/>
      <c r="G7" s="77">
        <v>43565</v>
      </c>
      <c r="H7" s="55" t="s">
        <v>90</v>
      </c>
      <c r="I7" s="78"/>
      <c r="J7" s="56"/>
      <c r="K7" s="48">
        <f t="shared" si="0"/>
        <v>0</v>
      </c>
      <c r="L7" s="56">
        <v>0</v>
      </c>
      <c r="M7" s="59">
        <v>0</v>
      </c>
      <c r="N7" s="57">
        <v>4.6500000000000004</v>
      </c>
      <c r="O7" s="51">
        <f t="shared" ref="O7:O20" si="1">SUM(L7:N7)</f>
        <v>4.6500000000000004</v>
      </c>
      <c r="P7" s="58">
        <v>0.77</v>
      </c>
      <c r="Q7" s="48">
        <f t="shared" ref="Q7:Q20" si="2">Q6+K7-O7</f>
        <v>69.489999999999654</v>
      </c>
    </row>
    <row r="8" spans="1:17" x14ac:dyDescent="0.3">
      <c r="A8" s="71"/>
      <c r="B8" s="76"/>
      <c r="C8" s="34" t="s">
        <v>25</v>
      </c>
      <c r="D8" s="61">
        <v>100</v>
      </c>
      <c r="E8" s="74"/>
      <c r="F8" s="82"/>
      <c r="G8" s="77">
        <v>43565</v>
      </c>
      <c r="H8" s="55" t="s">
        <v>91</v>
      </c>
      <c r="I8" s="78"/>
      <c r="J8" s="56"/>
      <c r="K8" s="48">
        <f t="shared" si="0"/>
        <v>0</v>
      </c>
      <c r="L8" s="56">
        <v>11.97</v>
      </c>
      <c r="M8" s="59">
        <v>0</v>
      </c>
      <c r="N8" s="57">
        <v>0</v>
      </c>
      <c r="O8" s="51">
        <f t="shared" si="1"/>
        <v>11.97</v>
      </c>
      <c r="P8" s="58">
        <v>2</v>
      </c>
      <c r="Q8" s="48">
        <f t="shared" si="2"/>
        <v>57.519999999999655</v>
      </c>
    </row>
    <row r="9" spans="1:17" x14ac:dyDescent="0.3">
      <c r="A9" s="71"/>
      <c r="B9" s="76"/>
      <c r="C9" s="34" t="s">
        <v>66</v>
      </c>
      <c r="D9" s="61">
        <v>100</v>
      </c>
      <c r="E9" s="74"/>
      <c r="F9" s="61"/>
      <c r="G9" s="77">
        <v>43565</v>
      </c>
      <c r="H9" s="55" t="s">
        <v>93</v>
      </c>
      <c r="I9" s="78"/>
      <c r="J9" s="56"/>
      <c r="K9" s="48">
        <f t="shared" si="0"/>
        <v>0</v>
      </c>
      <c r="L9" s="56">
        <v>53</v>
      </c>
      <c r="M9" s="59">
        <v>0</v>
      </c>
      <c r="N9" s="57">
        <v>0</v>
      </c>
      <c r="O9" s="51">
        <f t="shared" si="1"/>
        <v>53</v>
      </c>
      <c r="P9" s="58">
        <v>0</v>
      </c>
      <c r="Q9" s="48">
        <f t="shared" si="2"/>
        <v>4.519999999999655</v>
      </c>
    </row>
    <row r="10" spans="1:17" x14ac:dyDescent="0.3">
      <c r="A10" s="71"/>
      <c r="B10" s="76"/>
      <c r="C10" s="34" t="s">
        <v>26</v>
      </c>
      <c r="D10" s="61">
        <v>100</v>
      </c>
      <c r="E10" s="74"/>
      <c r="F10" s="82"/>
      <c r="G10" s="77">
        <v>43585</v>
      </c>
      <c r="H10" s="55" t="s">
        <v>90</v>
      </c>
      <c r="I10" s="78"/>
      <c r="J10" s="56"/>
      <c r="K10" s="48">
        <f t="shared" si="0"/>
        <v>0</v>
      </c>
      <c r="L10" s="59">
        <v>0</v>
      </c>
      <c r="M10" s="59">
        <v>0</v>
      </c>
      <c r="N10" s="57">
        <v>3.52</v>
      </c>
      <c r="O10" s="51">
        <f t="shared" si="1"/>
        <v>3.52</v>
      </c>
      <c r="P10" s="58">
        <v>0.59</v>
      </c>
      <c r="Q10" s="48">
        <f t="shared" si="2"/>
        <v>0.99999999999965494</v>
      </c>
    </row>
    <row r="11" spans="1:17" x14ac:dyDescent="0.3">
      <c r="A11" s="71"/>
      <c r="B11" s="76"/>
      <c r="C11" s="34" t="s">
        <v>27</v>
      </c>
      <c r="D11" s="61">
        <v>100</v>
      </c>
      <c r="E11" s="74"/>
      <c r="F11" s="82"/>
      <c r="G11" s="77">
        <v>43585</v>
      </c>
      <c r="H11" s="55" t="s">
        <v>91</v>
      </c>
      <c r="I11" s="78"/>
      <c r="J11" s="56"/>
      <c r="K11" s="48">
        <f t="shared" si="0"/>
        <v>0</v>
      </c>
      <c r="L11" s="59">
        <v>0</v>
      </c>
      <c r="M11" s="59">
        <v>11.96</v>
      </c>
      <c r="N11" s="57"/>
      <c r="O11" s="51">
        <f t="shared" si="1"/>
        <v>11.96</v>
      </c>
      <c r="P11" s="58">
        <v>1.99</v>
      </c>
      <c r="Q11" s="48">
        <f t="shared" si="2"/>
        <v>-10.960000000000345</v>
      </c>
    </row>
    <row r="12" spans="1:17" x14ac:dyDescent="0.3">
      <c r="A12" s="71"/>
      <c r="B12" s="76"/>
      <c r="C12" s="34" t="s">
        <v>28</v>
      </c>
      <c r="D12" s="61">
        <v>100</v>
      </c>
      <c r="E12" s="74"/>
      <c r="F12" s="82"/>
      <c r="G12" s="77">
        <v>43588</v>
      </c>
      <c r="H12" s="55" t="s">
        <v>94</v>
      </c>
      <c r="I12" s="78"/>
      <c r="J12" s="56"/>
      <c r="K12" s="48">
        <f t="shared" si="0"/>
        <v>0</v>
      </c>
      <c r="L12" s="56">
        <v>6</v>
      </c>
      <c r="M12" s="59">
        <v>1.4</v>
      </c>
      <c r="N12" s="57">
        <v>4.7300000000000004</v>
      </c>
      <c r="O12" s="51">
        <f t="shared" si="1"/>
        <v>12.13</v>
      </c>
      <c r="P12" s="58">
        <v>0</v>
      </c>
      <c r="Q12" s="48">
        <f t="shared" si="2"/>
        <v>-23.090000000000344</v>
      </c>
    </row>
    <row r="13" spans="1:17" x14ac:dyDescent="0.3">
      <c r="A13" s="71"/>
      <c r="B13" s="76"/>
      <c r="C13" s="34" t="s">
        <v>67</v>
      </c>
      <c r="D13" s="61">
        <v>100</v>
      </c>
      <c r="E13" s="74"/>
      <c r="F13" s="61"/>
      <c r="G13" s="77">
        <v>43589</v>
      </c>
      <c r="H13" s="55" t="s">
        <v>93</v>
      </c>
      <c r="I13" s="78"/>
      <c r="J13" s="56"/>
      <c r="K13" s="48">
        <f t="shared" si="0"/>
        <v>0</v>
      </c>
      <c r="L13" s="56">
        <v>16.399999999999999</v>
      </c>
      <c r="M13" s="59">
        <v>0</v>
      </c>
      <c r="N13" s="59">
        <v>0</v>
      </c>
      <c r="O13" s="51">
        <f t="shared" si="1"/>
        <v>16.399999999999999</v>
      </c>
      <c r="P13" s="58">
        <v>0</v>
      </c>
      <c r="Q13" s="48">
        <f t="shared" si="2"/>
        <v>-39.490000000000343</v>
      </c>
    </row>
    <row r="14" spans="1:17" x14ac:dyDescent="0.3">
      <c r="A14" s="71"/>
      <c r="B14" s="76"/>
      <c r="C14" s="34" t="s">
        <v>68</v>
      </c>
      <c r="D14" s="61">
        <v>100</v>
      </c>
      <c r="E14" s="74"/>
      <c r="F14" s="61"/>
      <c r="G14" s="77">
        <v>43596</v>
      </c>
      <c r="H14" s="55" t="s">
        <v>93</v>
      </c>
      <c r="I14" s="78"/>
      <c r="J14" s="56"/>
      <c r="K14" s="48">
        <f t="shared" si="0"/>
        <v>0</v>
      </c>
      <c r="L14" s="56">
        <v>29.8</v>
      </c>
      <c r="M14" s="59">
        <v>0</v>
      </c>
      <c r="N14" s="59">
        <v>0</v>
      </c>
      <c r="O14" s="51">
        <f t="shared" si="1"/>
        <v>29.8</v>
      </c>
      <c r="P14" s="58">
        <v>0</v>
      </c>
      <c r="Q14" s="48">
        <f t="shared" si="2"/>
        <v>-69.290000000000347</v>
      </c>
    </row>
    <row r="15" spans="1:17" x14ac:dyDescent="0.3">
      <c r="A15" s="71"/>
      <c r="B15" s="76"/>
      <c r="C15" s="34" t="s">
        <v>69</v>
      </c>
      <c r="D15" s="61">
        <v>100</v>
      </c>
      <c r="E15" s="74"/>
      <c r="F15" s="61"/>
      <c r="G15" s="77">
        <v>43598</v>
      </c>
      <c r="H15" s="55" t="s">
        <v>95</v>
      </c>
      <c r="I15" s="78"/>
      <c r="J15" s="56"/>
      <c r="K15" s="48">
        <f t="shared" si="0"/>
        <v>0</v>
      </c>
      <c r="L15" s="56">
        <v>10</v>
      </c>
      <c r="M15" s="59">
        <v>0</v>
      </c>
      <c r="N15" s="57">
        <v>3</v>
      </c>
      <c r="O15" s="51">
        <f t="shared" si="1"/>
        <v>13</v>
      </c>
      <c r="P15" s="58">
        <v>0</v>
      </c>
      <c r="Q15" s="48">
        <f t="shared" si="2"/>
        <v>-82.290000000000347</v>
      </c>
    </row>
    <row r="16" spans="1:17" x14ac:dyDescent="0.3">
      <c r="A16" s="71"/>
      <c r="B16" s="76"/>
      <c r="C16" s="34" t="s">
        <v>70</v>
      </c>
      <c r="D16" s="61">
        <v>100</v>
      </c>
      <c r="E16" s="74"/>
      <c r="F16" s="61"/>
      <c r="G16" s="77">
        <v>43598</v>
      </c>
      <c r="H16" s="55" t="s">
        <v>96</v>
      </c>
      <c r="I16" s="78"/>
      <c r="J16" s="56"/>
      <c r="K16" s="48">
        <f t="shared" si="0"/>
        <v>0</v>
      </c>
      <c r="L16" s="59">
        <v>0</v>
      </c>
      <c r="M16" s="59">
        <v>4.49</v>
      </c>
      <c r="N16" s="57">
        <v>11.97</v>
      </c>
      <c r="O16" s="51">
        <f t="shared" si="1"/>
        <v>16.46</v>
      </c>
      <c r="P16" s="58">
        <v>0</v>
      </c>
      <c r="Q16" s="48">
        <f t="shared" si="2"/>
        <v>-98.750000000000341</v>
      </c>
    </row>
    <row r="17" spans="1:17" x14ac:dyDescent="0.3">
      <c r="A17" s="130"/>
      <c r="B17" s="131"/>
      <c r="C17" s="34" t="s">
        <v>29</v>
      </c>
      <c r="D17" s="68">
        <v>150</v>
      </c>
      <c r="F17" s="61"/>
      <c r="G17" s="138">
        <v>43605</v>
      </c>
      <c r="H17" s="135" t="s">
        <v>74</v>
      </c>
      <c r="I17" s="136"/>
      <c r="J17" s="139">
        <v>172.89</v>
      </c>
      <c r="K17" s="48">
        <f t="shared" si="0"/>
        <v>172.89</v>
      </c>
      <c r="L17" s="79"/>
      <c r="M17" s="100"/>
      <c r="N17" s="80"/>
      <c r="O17" s="51">
        <f t="shared" si="1"/>
        <v>0</v>
      </c>
      <c r="P17" s="81"/>
      <c r="Q17" s="48">
        <f t="shared" si="2"/>
        <v>74.139999999999645</v>
      </c>
    </row>
    <row r="18" spans="1:17" ht="15" customHeight="1" x14ac:dyDescent="0.3">
      <c r="A18" s="71"/>
      <c r="C18" s="34" t="s">
        <v>30</v>
      </c>
      <c r="D18" s="68">
        <v>150</v>
      </c>
      <c r="E18" s="83"/>
      <c r="F18" s="59"/>
      <c r="G18" s="60"/>
      <c r="H18" s="55"/>
      <c r="I18" s="84"/>
      <c r="J18" s="79"/>
      <c r="K18" s="75"/>
      <c r="L18" s="79"/>
      <c r="M18" s="100"/>
      <c r="N18" s="80"/>
      <c r="O18" s="51">
        <f t="shared" si="1"/>
        <v>0</v>
      </c>
      <c r="P18" s="81"/>
      <c r="Q18" s="48">
        <f t="shared" si="2"/>
        <v>74.139999999999645</v>
      </c>
    </row>
    <row r="19" spans="1:17" x14ac:dyDescent="0.3">
      <c r="D19" s="68">
        <f>SUM(D5:D18)</f>
        <v>1550</v>
      </c>
      <c r="G19" s="60"/>
      <c r="H19" s="55"/>
      <c r="I19" s="84"/>
      <c r="J19" s="79"/>
      <c r="K19" s="75"/>
      <c r="L19" s="79"/>
      <c r="M19" s="100"/>
      <c r="N19" s="80"/>
      <c r="O19" s="51">
        <f t="shared" si="1"/>
        <v>0</v>
      </c>
      <c r="P19" s="81"/>
      <c r="Q19" s="48">
        <f t="shared" si="2"/>
        <v>74.139999999999645</v>
      </c>
    </row>
    <row r="20" spans="1:17" ht="15" thickBot="1" x14ac:dyDescent="0.35">
      <c r="G20" s="60"/>
      <c r="H20" s="55"/>
      <c r="I20" s="84"/>
      <c r="J20" s="79"/>
      <c r="K20" s="75"/>
      <c r="L20" s="79"/>
      <c r="M20" s="100"/>
      <c r="N20" s="80"/>
      <c r="O20" s="51">
        <f t="shared" si="1"/>
        <v>0</v>
      </c>
      <c r="P20" s="81"/>
      <c r="Q20" s="48">
        <f t="shared" si="2"/>
        <v>74.139999999999645</v>
      </c>
    </row>
    <row r="21" spans="1:17" s="67" customFormat="1" ht="15" thickBot="1" x14ac:dyDescent="0.35">
      <c r="A21" s="34"/>
      <c r="B21" s="34"/>
      <c r="C21" s="34"/>
      <c r="D21" s="34"/>
      <c r="E21" s="34"/>
      <c r="F21" s="34"/>
      <c r="G21" s="63"/>
      <c r="H21" s="64" t="s">
        <v>4</v>
      </c>
      <c r="I21" s="65"/>
      <c r="J21" s="85">
        <f>SUM(J6:J20)</f>
        <v>325.44</v>
      </c>
      <c r="K21" s="85">
        <f t="shared" ref="K21:P21" si="3">SUM(K6:K20)</f>
        <v>325.44</v>
      </c>
      <c r="L21" s="85">
        <f t="shared" si="3"/>
        <v>127.17</v>
      </c>
      <c r="M21" s="85">
        <f t="shared" si="3"/>
        <v>17.850000000000001</v>
      </c>
      <c r="N21" s="85">
        <f t="shared" si="3"/>
        <v>27.87</v>
      </c>
      <c r="O21" s="85">
        <f t="shared" si="3"/>
        <v>172.89000000000001</v>
      </c>
      <c r="P21" s="85">
        <f t="shared" si="3"/>
        <v>5.35</v>
      </c>
      <c r="Q21" s="85"/>
    </row>
    <row r="22" spans="1:17" ht="18.600000000000001" thickBot="1" x14ac:dyDescent="0.4">
      <c r="F22" s="67"/>
      <c r="N22" s="133" t="s">
        <v>11</v>
      </c>
      <c r="O22" s="87"/>
      <c r="P22" s="86"/>
      <c r="Q22" s="132">
        <f>K21-O21+Q5</f>
        <v>74.139999999999631</v>
      </c>
    </row>
    <row r="27" spans="1:17" x14ac:dyDescent="0.3">
      <c r="A27" s="67"/>
      <c r="C27" s="67"/>
      <c r="D27" s="67"/>
    </row>
    <row r="28" spans="1:17" x14ac:dyDescent="0.3">
      <c r="B28" s="67"/>
      <c r="E28" s="67"/>
    </row>
  </sheetData>
  <mergeCells count="22">
    <mergeCell ref="C3:C4"/>
    <mergeCell ref="D3:D4"/>
    <mergeCell ref="E3:E4"/>
    <mergeCell ref="F3:F4"/>
    <mergeCell ref="A3:A4"/>
    <mergeCell ref="B3:B4"/>
    <mergeCell ref="A1:F1"/>
    <mergeCell ref="M3:M4"/>
    <mergeCell ref="P3:P4"/>
    <mergeCell ref="Q3:Q4"/>
    <mergeCell ref="G1:L1"/>
    <mergeCell ref="L3:L4"/>
    <mergeCell ref="N3:N4"/>
    <mergeCell ref="O3:O4"/>
    <mergeCell ref="G2:I2"/>
    <mergeCell ref="J2:K2"/>
    <mergeCell ref="G3:G4"/>
    <mergeCell ref="H3:H4"/>
    <mergeCell ref="I3:I4"/>
    <mergeCell ref="J3:J4"/>
    <mergeCell ref="K3:K4"/>
    <mergeCell ref="A2:F2"/>
  </mergeCells>
  <conditionalFormatting sqref="Q1:Q3 Q5:Q1048576">
    <cfRule type="cellIs" dxfId="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09964-3BFB-47D3-BF5E-57DA2203AB43}">
  <sheetPr>
    <pageSetUpPr fitToPage="1"/>
  </sheetPr>
  <dimension ref="A1:L50"/>
  <sheetViews>
    <sheetView topLeftCell="A7" zoomScale="85" zoomScaleNormal="85" workbookViewId="0">
      <selection activeCell="E15" sqref="E15"/>
    </sheetView>
  </sheetViews>
  <sheetFormatPr defaultColWidth="9.109375" defaultRowHeight="15.6" x14ac:dyDescent="0.3"/>
  <cols>
    <col min="1" max="1" width="39" style="2" bestFit="1" customWidth="1"/>
    <col min="2" max="2" width="15.44140625" style="15" customWidth="1"/>
    <col min="3" max="3" width="3.109375" style="2" customWidth="1"/>
    <col min="4" max="4" width="34" style="2" customWidth="1"/>
    <col min="5" max="5" width="12.5546875" style="15" customWidth="1"/>
    <col min="6" max="6" width="1.44140625" style="15" customWidth="1"/>
    <col min="7" max="7" width="11.5546875" style="15" customWidth="1"/>
    <col min="8" max="8" width="19" style="16" customWidth="1"/>
    <col min="9" max="9" width="1.44140625" style="15" customWidth="1"/>
    <col min="10" max="10" width="15.5546875" style="2" customWidth="1"/>
    <col min="11" max="11" width="16.109375" style="107" customWidth="1"/>
    <col min="12" max="12" width="11.33203125" style="2" bestFit="1" customWidth="1"/>
    <col min="13" max="13" width="10.109375" style="2" bestFit="1" customWidth="1"/>
    <col min="14" max="16384" width="9.109375" style="2"/>
  </cols>
  <sheetData>
    <row r="1" spans="1:11" s="13" customFormat="1" ht="18" x14ac:dyDescent="0.35">
      <c r="A1" s="307" t="s">
        <v>53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1" s="13" customFormat="1" ht="18" x14ac:dyDescent="0.35">
      <c r="A2" s="307" t="s">
        <v>54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11" ht="18" x14ac:dyDescent="0.35">
      <c r="A3" s="108"/>
      <c r="B3" s="109"/>
      <c r="C3" s="108"/>
      <c r="D3" s="108"/>
      <c r="E3" s="109"/>
      <c r="F3" s="109"/>
      <c r="G3" s="109"/>
      <c r="H3" s="109"/>
    </row>
    <row r="4" spans="1:11" s="13" customFormat="1" ht="18" x14ac:dyDescent="0.35">
      <c r="A4" s="308" t="s">
        <v>45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</row>
    <row r="5" spans="1:11" s="13" customFormat="1" ht="18" x14ac:dyDescent="0.35">
      <c r="A5" s="308" t="s">
        <v>185</v>
      </c>
      <c r="B5" s="308"/>
      <c r="C5" s="308"/>
      <c r="D5" s="308"/>
      <c r="E5" s="308"/>
      <c r="F5" s="308"/>
      <c r="G5" s="308"/>
      <c r="H5" s="308"/>
      <c r="I5" s="308"/>
      <c r="J5" s="308"/>
      <c r="K5" s="308"/>
    </row>
    <row r="6" spans="1:11" s="13" customFormat="1" ht="18" x14ac:dyDescent="0.35">
      <c r="A6" s="162"/>
      <c r="B6" s="162"/>
      <c r="C6" s="162"/>
      <c r="D6" s="162"/>
      <c r="E6" s="162"/>
      <c r="F6" s="162"/>
      <c r="G6" s="162"/>
      <c r="H6" s="162"/>
      <c r="I6" s="162"/>
      <c r="K6" s="104"/>
    </row>
    <row r="7" spans="1:11" ht="18" x14ac:dyDescent="0.35">
      <c r="A7" s="309" t="s">
        <v>17</v>
      </c>
      <c r="B7" s="310" t="s">
        <v>56</v>
      </c>
      <c r="C7" s="108"/>
      <c r="D7" s="309" t="s">
        <v>18</v>
      </c>
      <c r="E7" s="310" t="s">
        <v>56</v>
      </c>
      <c r="F7" s="165"/>
      <c r="G7" s="310" t="s">
        <v>57</v>
      </c>
      <c r="H7" s="311" t="s">
        <v>85</v>
      </c>
      <c r="I7" s="165"/>
      <c r="J7" s="303" t="s">
        <v>86</v>
      </c>
      <c r="K7" s="304" t="s">
        <v>88</v>
      </c>
    </row>
    <row r="8" spans="1:11" s="10" customFormat="1" ht="30.75" customHeight="1" x14ac:dyDescent="0.35">
      <c r="A8" s="309"/>
      <c r="B8" s="310"/>
      <c r="C8" s="163"/>
      <c r="D8" s="309"/>
      <c r="E8" s="310"/>
      <c r="F8" s="165"/>
      <c r="G8" s="310"/>
      <c r="H8" s="311"/>
      <c r="I8" s="165"/>
      <c r="J8" s="303"/>
      <c r="K8" s="304"/>
    </row>
    <row r="9" spans="1:11" s="10" customFormat="1" ht="14.4" x14ac:dyDescent="0.3">
      <c r="A9" s="8"/>
      <c r="B9" s="18" t="s">
        <v>44</v>
      </c>
      <c r="C9" s="9"/>
      <c r="D9" s="9"/>
      <c r="E9" s="18" t="s">
        <v>44</v>
      </c>
      <c r="F9" s="18"/>
      <c r="G9" s="18" t="s">
        <v>44</v>
      </c>
      <c r="H9" s="18" t="s">
        <v>44</v>
      </c>
      <c r="I9" s="18"/>
      <c r="J9" s="18" t="s">
        <v>44</v>
      </c>
      <c r="K9" s="105"/>
    </row>
    <row r="10" spans="1:11" s="10" customFormat="1" ht="14.4" x14ac:dyDescent="0.3">
      <c r="A10" s="10" t="s">
        <v>76</v>
      </c>
      <c r="B10" s="17">
        <f>'2021-22'!E86</f>
        <v>12473</v>
      </c>
      <c r="D10" s="167" t="s">
        <v>71</v>
      </c>
      <c r="E10" s="17" t="e">
        <f>'2021-22'!#REF!</f>
        <v>#REF!</v>
      </c>
      <c r="F10" s="19"/>
      <c r="G10" s="19" t="e">
        <f>#REF!</f>
        <v>#REF!</v>
      </c>
      <c r="H10" s="20" t="e">
        <f>G10-E10</f>
        <v>#REF!</v>
      </c>
      <c r="I10" s="19"/>
      <c r="J10" s="22" t="e">
        <f>G10</f>
        <v>#REF!</v>
      </c>
      <c r="K10" s="106" t="e">
        <f>J10-E10</f>
        <v>#REF!</v>
      </c>
    </row>
    <row r="11" spans="1:11" s="10" customFormat="1" ht="14.4" x14ac:dyDescent="0.3">
      <c r="A11" s="10" t="s">
        <v>119</v>
      </c>
      <c r="B11" s="17">
        <f>'2021-22'!F86</f>
        <v>461</v>
      </c>
      <c r="D11" s="110" t="s">
        <v>72</v>
      </c>
      <c r="E11" s="111">
        <f>'2021-22'!O86</f>
        <v>0</v>
      </c>
      <c r="F11" s="168"/>
      <c r="G11" s="112"/>
      <c r="H11" s="113"/>
      <c r="I11" s="168"/>
      <c r="J11" s="114">
        <f t="shared" ref="J11:J29" si="0">G11</f>
        <v>0</v>
      </c>
      <c r="K11" s="113"/>
    </row>
    <row r="12" spans="1:11" s="10" customFormat="1" ht="14.4" x14ac:dyDescent="0.3">
      <c r="A12" s="10" t="s">
        <v>120</v>
      </c>
      <c r="B12" s="17">
        <f>'2021-22'!G86</f>
        <v>3004</v>
      </c>
      <c r="D12" s="110" t="s">
        <v>73</v>
      </c>
      <c r="E12" s="111">
        <f>'2021-22'!P86</f>
        <v>0</v>
      </c>
      <c r="F12" s="168"/>
      <c r="G12" s="112"/>
      <c r="H12" s="113"/>
      <c r="I12" s="168"/>
      <c r="J12" s="114">
        <f t="shared" si="0"/>
        <v>0</v>
      </c>
      <c r="K12" s="113"/>
    </row>
    <row r="13" spans="1:11" s="10" customFormat="1" ht="14.4" x14ac:dyDescent="0.3">
      <c r="A13" s="10" t="s">
        <v>121</v>
      </c>
      <c r="B13" s="17">
        <f>'2021-22'!H86</f>
        <v>8000</v>
      </c>
      <c r="D13" s="167" t="s">
        <v>43</v>
      </c>
      <c r="E13" s="21">
        <f>'2021-22'!S86</f>
        <v>197.99</v>
      </c>
      <c r="F13" s="19"/>
      <c r="G13" s="19" t="e">
        <f>#REF!</f>
        <v>#REF!</v>
      </c>
      <c r="H13" s="20" t="e">
        <f>G13-E13</f>
        <v>#REF!</v>
      </c>
      <c r="I13" s="19"/>
      <c r="J13" s="22" t="e">
        <f t="shared" si="0"/>
        <v>#REF!</v>
      </c>
      <c r="K13" s="106" t="e">
        <f>J13-E13</f>
        <v>#REF!</v>
      </c>
    </row>
    <row r="14" spans="1:11" s="10" customFormat="1" ht="14.4" x14ac:dyDescent="0.3">
      <c r="A14" s="10" t="s">
        <v>77</v>
      </c>
      <c r="B14" s="17">
        <f>'2021-22'!I86</f>
        <v>3.79</v>
      </c>
      <c r="D14" s="167" t="s">
        <v>42</v>
      </c>
      <c r="E14" s="21">
        <f>'2021-22'!T86</f>
        <v>1556.63</v>
      </c>
      <c r="F14" s="19"/>
      <c r="G14" s="19" t="e">
        <f>#REF!</f>
        <v>#REF!</v>
      </c>
      <c r="H14" s="20" t="e">
        <f>G14-E14</f>
        <v>#REF!</v>
      </c>
      <c r="I14" s="19"/>
      <c r="J14" s="22" t="e">
        <f t="shared" si="0"/>
        <v>#REF!</v>
      </c>
      <c r="K14" s="106" t="e">
        <f>J14-E14</f>
        <v>#REF!</v>
      </c>
    </row>
    <row r="15" spans="1:11" s="10" customFormat="1" ht="14.4" x14ac:dyDescent="0.3">
      <c r="A15" s="10" t="s">
        <v>5</v>
      </c>
      <c r="B15" s="17">
        <f>'2021-22'!J86</f>
        <v>977.78</v>
      </c>
      <c r="D15" s="167" t="s">
        <v>79</v>
      </c>
      <c r="E15" s="21" t="e">
        <f>'2021-22'!#REF!</f>
        <v>#REF!</v>
      </c>
      <c r="F15" s="19"/>
      <c r="G15" s="19" t="e">
        <f>#REF!</f>
        <v>#REF!</v>
      </c>
      <c r="H15" s="20" t="e">
        <f>G15-E15</f>
        <v>#REF!</v>
      </c>
      <c r="I15" s="19"/>
      <c r="J15" s="22" t="e">
        <f t="shared" si="0"/>
        <v>#REF!</v>
      </c>
      <c r="K15" s="106" t="e">
        <f>J15-E15</f>
        <v>#REF!</v>
      </c>
    </row>
    <row r="16" spans="1:11" s="10" customFormat="1" ht="14.4" x14ac:dyDescent="0.3">
      <c r="A16" s="10" t="s">
        <v>19</v>
      </c>
      <c r="B16" s="17">
        <f>'2021-22'!K86</f>
        <v>0</v>
      </c>
      <c r="D16" s="110" t="s">
        <v>59</v>
      </c>
      <c r="E16" s="114">
        <f>'2021-22'!W86</f>
        <v>1564.6899999999996</v>
      </c>
      <c r="F16" s="168"/>
      <c r="G16" s="112" t="e">
        <f>#REF!</f>
        <v>#REF!</v>
      </c>
      <c r="H16" s="113"/>
      <c r="I16" s="168"/>
      <c r="J16" s="114" t="e">
        <f t="shared" si="0"/>
        <v>#REF!</v>
      </c>
      <c r="K16" s="113"/>
    </row>
    <row r="17" spans="1:12" s="10" customFormat="1" ht="14.4" x14ac:dyDescent="0.3">
      <c r="A17" s="10" t="s">
        <v>78</v>
      </c>
      <c r="B17" s="17">
        <f>'2021-22'!L86</f>
        <v>0</v>
      </c>
      <c r="D17" s="110" t="s">
        <v>41</v>
      </c>
      <c r="E17" s="114">
        <f>'2021-22'!X86</f>
        <v>630</v>
      </c>
      <c r="F17" s="168"/>
      <c r="G17" s="112"/>
      <c r="H17" s="113"/>
      <c r="I17" s="168"/>
      <c r="J17" s="114">
        <f t="shared" si="0"/>
        <v>0</v>
      </c>
      <c r="K17" s="113"/>
    </row>
    <row r="18" spans="1:12" s="10" customFormat="1" ht="14.4" x14ac:dyDescent="0.3">
      <c r="B18" s="17"/>
      <c r="D18" s="110" t="s">
        <v>87</v>
      </c>
      <c r="E18" s="114">
        <f>'2021-22'!Y86</f>
        <v>2286</v>
      </c>
      <c r="F18" s="168"/>
      <c r="G18" s="112"/>
      <c r="H18" s="113"/>
      <c r="I18" s="168"/>
      <c r="J18" s="114">
        <f t="shared" si="0"/>
        <v>0</v>
      </c>
      <c r="K18" s="113"/>
    </row>
    <row r="19" spans="1:12" s="10" customFormat="1" ht="14.4" x14ac:dyDescent="0.3">
      <c r="B19" s="17"/>
      <c r="D19" s="110" t="s">
        <v>40</v>
      </c>
      <c r="E19" s="114">
        <f>'2021-22'!Z86</f>
        <v>360</v>
      </c>
      <c r="F19" s="168"/>
      <c r="G19" s="112"/>
      <c r="H19" s="113"/>
      <c r="I19" s="168"/>
      <c r="J19" s="114">
        <f t="shared" si="0"/>
        <v>0</v>
      </c>
      <c r="K19" s="113"/>
    </row>
    <row r="20" spans="1:12" s="10" customFormat="1" ht="14.4" x14ac:dyDescent="0.3">
      <c r="B20" s="17"/>
      <c r="D20" s="167" t="s">
        <v>63</v>
      </c>
      <c r="E20" s="21" t="e">
        <f>'2021-22'!#REF!</f>
        <v>#REF!</v>
      </c>
      <c r="F20" s="19"/>
      <c r="G20" s="19" t="e">
        <f>#REF!</f>
        <v>#REF!</v>
      </c>
      <c r="H20" s="20" t="e">
        <f>G20-E20</f>
        <v>#REF!</v>
      </c>
      <c r="I20" s="19"/>
      <c r="J20" s="22" t="e">
        <f t="shared" si="0"/>
        <v>#REF!</v>
      </c>
      <c r="K20" s="106" t="e">
        <f>J20-E20</f>
        <v>#REF!</v>
      </c>
    </row>
    <row r="21" spans="1:12" s="10" customFormat="1" ht="14.4" x14ac:dyDescent="0.3">
      <c r="B21" s="17"/>
      <c r="D21" s="110" t="s">
        <v>73</v>
      </c>
      <c r="E21" s="115">
        <f>'2021-22'!AB86</f>
        <v>0</v>
      </c>
      <c r="F21" s="169"/>
      <c r="G21" s="116"/>
      <c r="H21" s="117"/>
      <c r="I21" s="169"/>
      <c r="J21" s="114">
        <f t="shared" si="0"/>
        <v>0</v>
      </c>
      <c r="K21" s="113"/>
    </row>
    <row r="22" spans="1:12" s="10" customFormat="1" ht="14.4" x14ac:dyDescent="0.3">
      <c r="B22" s="17"/>
      <c r="D22" s="167" t="s">
        <v>39</v>
      </c>
      <c r="E22" s="21" t="e">
        <f>'2021-22'!#REF!</f>
        <v>#REF!</v>
      </c>
      <c r="F22" s="19"/>
      <c r="G22" s="19" t="e">
        <f>#REF!</f>
        <v>#REF!</v>
      </c>
      <c r="H22" s="20" t="e">
        <f>G22-E22</f>
        <v>#REF!</v>
      </c>
      <c r="I22" s="19"/>
      <c r="J22" s="22" t="e">
        <f t="shared" si="0"/>
        <v>#REF!</v>
      </c>
      <c r="K22" s="106" t="e">
        <f>J22-E22</f>
        <v>#REF!</v>
      </c>
    </row>
    <row r="23" spans="1:12" s="10" customFormat="1" ht="14.4" x14ac:dyDescent="0.3">
      <c r="B23" s="17"/>
      <c r="D23" s="110" t="s">
        <v>62</v>
      </c>
      <c r="E23" s="111"/>
      <c r="F23" s="169"/>
      <c r="G23" s="116"/>
      <c r="H23" s="117"/>
      <c r="I23" s="169"/>
      <c r="J23" s="114">
        <f t="shared" si="0"/>
        <v>0</v>
      </c>
      <c r="K23" s="113"/>
    </row>
    <row r="24" spans="1:12" s="10" customFormat="1" ht="14.4" x14ac:dyDescent="0.3">
      <c r="B24" s="17"/>
      <c r="D24" s="167" t="s">
        <v>60</v>
      </c>
      <c r="E24" s="17">
        <f>'2021-22'!AE86</f>
        <v>400</v>
      </c>
      <c r="F24" s="19"/>
      <c r="G24" s="19" t="e">
        <f>#REF!</f>
        <v>#REF!</v>
      </c>
      <c r="H24" s="20" t="e">
        <f t="shared" ref="H24:H29" si="1">G24-E24</f>
        <v>#REF!</v>
      </c>
      <c r="I24" s="19"/>
      <c r="J24" s="22" t="e">
        <f t="shared" si="0"/>
        <v>#REF!</v>
      </c>
      <c r="K24" s="106" t="e">
        <f t="shared" ref="K24:K29" si="2">J24-E24</f>
        <v>#REF!</v>
      </c>
    </row>
    <row r="25" spans="1:12" s="10" customFormat="1" ht="14.4" x14ac:dyDescent="0.3">
      <c r="B25" s="22"/>
      <c r="D25" s="167" t="s">
        <v>37</v>
      </c>
      <c r="E25" s="17">
        <f>'2021-22'!AF86</f>
        <v>0</v>
      </c>
      <c r="F25" s="19"/>
      <c r="G25" s="19" t="e">
        <f>#REF!</f>
        <v>#REF!</v>
      </c>
      <c r="H25" s="20" t="e">
        <f t="shared" si="1"/>
        <v>#REF!</v>
      </c>
      <c r="I25" s="19"/>
      <c r="J25" s="22" t="e">
        <f t="shared" si="0"/>
        <v>#REF!</v>
      </c>
      <c r="K25" s="106" t="e">
        <f t="shared" si="2"/>
        <v>#REF!</v>
      </c>
    </row>
    <row r="26" spans="1:12" s="10" customFormat="1" ht="14.4" x14ac:dyDescent="0.3">
      <c r="B26" s="22"/>
      <c r="D26" s="167" t="s">
        <v>61</v>
      </c>
      <c r="E26" s="17">
        <f>'2021-22'!AG86</f>
        <v>637.25</v>
      </c>
      <c r="F26" s="19"/>
      <c r="G26" s="19" t="e">
        <f>#REF!</f>
        <v>#REF!</v>
      </c>
      <c r="H26" s="20" t="e">
        <f t="shared" si="1"/>
        <v>#REF!</v>
      </c>
      <c r="I26" s="19"/>
      <c r="J26" s="22" t="e">
        <f t="shared" si="0"/>
        <v>#REF!</v>
      </c>
      <c r="K26" s="106" t="e">
        <f t="shared" si="2"/>
        <v>#REF!</v>
      </c>
    </row>
    <row r="27" spans="1:12" s="10" customFormat="1" ht="14.4" x14ac:dyDescent="0.3">
      <c r="B27" s="22"/>
      <c r="D27" s="167" t="s">
        <v>36</v>
      </c>
      <c r="E27" s="17">
        <f>'2021-22'!AH86</f>
        <v>490</v>
      </c>
      <c r="F27" s="19"/>
      <c r="G27" s="19" t="e">
        <f>#REF!</f>
        <v>#REF!</v>
      </c>
      <c r="H27" s="20" t="e">
        <f t="shared" si="1"/>
        <v>#REF!</v>
      </c>
      <c r="I27" s="19"/>
      <c r="J27" s="22" t="e">
        <f t="shared" si="0"/>
        <v>#REF!</v>
      </c>
      <c r="K27" s="106" t="e">
        <f t="shared" si="2"/>
        <v>#REF!</v>
      </c>
    </row>
    <row r="28" spans="1:12" s="10" customFormat="1" ht="14.4" x14ac:dyDescent="0.3">
      <c r="B28" s="22"/>
      <c r="D28" s="167" t="s">
        <v>80</v>
      </c>
      <c r="E28" s="17">
        <f>'2021-22'!AI86</f>
        <v>1125</v>
      </c>
      <c r="F28" s="19"/>
      <c r="G28" s="19" t="e">
        <f>#REF!</f>
        <v>#REF!</v>
      </c>
      <c r="H28" s="20" t="e">
        <f t="shared" si="1"/>
        <v>#REF!</v>
      </c>
      <c r="I28" s="19"/>
      <c r="J28" s="22" t="e">
        <f t="shared" si="0"/>
        <v>#REF!</v>
      </c>
      <c r="K28" s="106" t="e">
        <f t="shared" si="2"/>
        <v>#REF!</v>
      </c>
    </row>
    <row r="29" spans="1:12" s="10" customFormat="1" ht="14.4" x14ac:dyDescent="0.3">
      <c r="B29" s="17"/>
      <c r="D29" s="167" t="s">
        <v>78</v>
      </c>
      <c r="E29" s="17">
        <f>'2021-22'!AK86</f>
        <v>420.1</v>
      </c>
      <c r="F29" s="19"/>
      <c r="G29" s="19" t="e">
        <f>#REF!</f>
        <v>#REF!</v>
      </c>
      <c r="H29" s="20" t="e">
        <f t="shared" si="1"/>
        <v>#REF!</v>
      </c>
      <c r="I29" s="19"/>
      <c r="J29" s="22" t="e">
        <f t="shared" si="0"/>
        <v>#REF!</v>
      </c>
      <c r="K29" s="106" t="e">
        <f t="shared" si="2"/>
        <v>#REF!</v>
      </c>
    </row>
    <row r="30" spans="1:12" s="10" customFormat="1" ht="15" thickBot="1" x14ac:dyDescent="0.35">
      <c r="B30" s="17"/>
      <c r="D30" s="8" t="s">
        <v>34</v>
      </c>
      <c r="E30" s="23" t="e">
        <f>E10+E13+E14+E15+E20+E22+E24+E25+E26+E27+E28+E29</f>
        <v>#REF!</v>
      </c>
      <c r="F30" s="23"/>
      <c r="G30" s="23" t="e">
        <f>G10+G13+G14+G15+G20+G22+G24+G25+G26+G27+G28+G29</f>
        <v>#REF!</v>
      </c>
      <c r="H30" s="23" t="e">
        <f>H10+H13+H14+H15+H20+H22+H24+H25+H26+H27+H28+H29</f>
        <v>#REF!</v>
      </c>
      <c r="I30" s="23">
        <f>I10+I13+I14+I15+I20+I22+I24+I25+I26+I27+I28+I29</f>
        <v>0</v>
      </c>
      <c r="J30" s="23" t="e">
        <f>J10+J13+J14+J15+J20+J22+J24+J25+J26+J27+J28+J29</f>
        <v>#REF!</v>
      </c>
      <c r="K30" s="23" t="e">
        <f>K10+K13+K14+K15+K20+K22+K24+K25+K26+K27+K28+K29</f>
        <v>#REF!</v>
      </c>
    </row>
    <row r="31" spans="1:12" s="10" customFormat="1" ht="15" thickTop="1" x14ac:dyDescent="0.3">
      <c r="B31" s="17"/>
      <c r="D31" s="8"/>
      <c r="E31" s="17"/>
      <c r="F31" s="17"/>
      <c r="G31" s="17"/>
      <c r="H31" s="17"/>
      <c r="I31" s="17"/>
      <c r="J31" s="17"/>
      <c r="K31" s="17"/>
      <c r="L31" s="11"/>
    </row>
    <row r="32" spans="1:12" s="10" customFormat="1" ht="14.4" x14ac:dyDescent="0.3">
      <c r="B32" s="17"/>
      <c r="D32" s="305" t="s">
        <v>89</v>
      </c>
      <c r="E32" s="306"/>
      <c r="F32" s="167"/>
      <c r="G32" s="167"/>
      <c r="H32" s="167"/>
      <c r="I32" s="167"/>
      <c r="J32" s="167"/>
      <c r="K32" s="167"/>
      <c r="L32" s="11"/>
    </row>
    <row r="33" spans="1:12" s="10" customFormat="1" ht="15" thickBot="1" x14ac:dyDescent="0.35">
      <c r="A33" s="8" t="s">
        <v>35</v>
      </c>
      <c r="B33" s="23">
        <f>SUM(B10:B32)</f>
        <v>24919.57</v>
      </c>
      <c r="D33" s="118" t="s">
        <v>72</v>
      </c>
      <c r="E33" s="119">
        <f>E23+E11</f>
        <v>0</v>
      </c>
      <c r="F33" s="17"/>
      <c r="G33" s="17"/>
      <c r="H33" s="17"/>
      <c r="I33" s="17"/>
      <c r="J33" s="17"/>
      <c r="K33" s="17"/>
      <c r="L33" s="11"/>
    </row>
    <row r="34" spans="1:12" s="10" customFormat="1" ht="15" thickTop="1" x14ac:dyDescent="0.3">
      <c r="A34" s="8"/>
      <c r="B34" s="17"/>
      <c r="D34" s="120" t="s">
        <v>73</v>
      </c>
      <c r="E34" s="121">
        <f>E21+E12</f>
        <v>0</v>
      </c>
      <c r="F34" s="17"/>
      <c r="G34" s="17"/>
      <c r="H34" s="17"/>
      <c r="I34" s="17"/>
      <c r="J34" s="17"/>
      <c r="K34" s="17"/>
      <c r="L34" s="11"/>
    </row>
    <row r="35" spans="1:12" s="10" customFormat="1" ht="14.4" x14ac:dyDescent="0.3">
      <c r="A35" s="8"/>
      <c r="B35" s="17"/>
      <c r="D35" s="187"/>
      <c r="E35" s="188"/>
      <c r="F35" s="17"/>
      <c r="G35" s="17"/>
      <c r="H35" s="17"/>
      <c r="I35" s="17"/>
      <c r="J35" s="17"/>
      <c r="K35" s="17"/>
      <c r="L35" s="11"/>
    </row>
    <row r="36" spans="1:12" s="10" customFormat="1" ht="14.4" x14ac:dyDescent="0.3">
      <c r="A36" s="8"/>
      <c r="B36" s="17"/>
      <c r="D36" s="8"/>
      <c r="E36" s="17"/>
      <c r="F36" s="17"/>
      <c r="G36" s="17"/>
      <c r="H36" s="17"/>
      <c r="I36" s="17"/>
      <c r="J36" s="17"/>
      <c r="K36" s="17"/>
      <c r="L36" s="11"/>
    </row>
    <row r="37" spans="1:12" s="10" customFormat="1" ht="7.5" customHeight="1" x14ac:dyDescent="0.3">
      <c r="A37" s="8"/>
      <c r="B37" s="17"/>
      <c r="C37" s="4"/>
      <c r="D37" s="4"/>
      <c r="E37" s="6"/>
      <c r="F37" s="6"/>
      <c r="G37" s="6"/>
      <c r="H37" s="6"/>
      <c r="I37" s="6"/>
      <c r="J37" s="6"/>
      <c r="K37" s="6"/>
    </row>
    <row r="38" spans="1:12" s="10" customFormat="1" ht="14.4" x14ac:dyDescent="0.3">
      <c r="A38" s="8"/>
      <c r="B38" s="17"/>
      <c r="E38" s="22"/>
      <c r="F38" s="22"/>
      <c r="G38" s="22"/>
      <c r="H38" s="18"/>
      <c r="I38" s="22"/>
      <c r="K38" s="105"/>
    </row>
    <row r="39" spans="1:12" s="10" customFormat="1" ht="18.75" customHeight="1" x14ac:dyDescent="0.3">
      <c r="A39" s="4"/>
      <c r="B39" s="5"/>
      <c r="E39" s="18"/>
      <c r="F39" s="22"/>
      <c r="G39" s="22"/>
      <c r="H39" s="22"/>
      <c r="I39" s="22"/>
      <c r="K39" s="105"/>
    </row>
    <row r="40" spans="1:12" s="10" customFormat="1" ht="18.75" customHeight="1" x14ac:dyDescent="0.3">
      <c r="B40" s="22"/>
      <c r="C40" s="14"/>
      <c r="D40" s="14"/>
      <c r="E40" s="122"/>
      <c r="F40" s="22"/>
      <c r="G40" s="22"/>
      <c r="H40" s="22"/>
      <c r="I40" s="22"/>
      <c r="K40" s="105"/>
    </row>
    <row r="41" spans="1:12" s="10" customFormat="1" ht="18.75" customHeight="1" x14ac:dyDescent="0.3">
      <c r="B41" s="22"/>
      <c r="C41" s="12"/>
      <c r="D41" s="12"/>
      <c r="E41" s="18"/>
      <c r="F41" s="22"/>
      <c r="G41" s="22"/>
      <c r="H41" s="22"/>
      <c r="I41" s="22"/>
      <c r="K41" s="105"/>
    </row>
    <row r="42" spans="1:12" s="10" customFormat="1" ht="22.5" customHeight="1" x14ac:dyDescent="0.3">
      <c r="A42" s="12" t="s">
        <v>33</v>
      </c>
      <c r="B42" s="24"/>
      <c r="C42" s="14"/>
      <c r="D42" s="14"/>
      <c r="E42" s="122"/>
      <c r="F42" s="22"/>
      <c r="G42" s="22"/>
      <c r="H42" s="22"/>
      <c r="I42" s="22"/>
      <c r="K42" s="105"/>
    </row>
    <row r="43" spans="1:12" s="10" customFormat="1" ht="14.4" x14ac:dyDescent="0.3">
      <c r="A43" s="12"/>
      <c r="B43" s="25"/>
      <c r="C43" s="12"/>
      <c r="D43" s="12"/>
      <c r="E43" s="18"/>
      <c r="F43" s="22"/>
      <c r="G43" s="22"/>
      <c r="H43" s="22"/>
      <c r="I43" s="22"/>
      <c r="K43" s="105"/>
    </row>
    <row r="44" spans="1:12" s="10" customFormat="1" ht="14.4" x14ac:dyDescent="0.3">
      <c r="A44" s="12" t="s">
        <v>32</v>
      </c>
      <c r="B44" s="24"/>
      <c r="C44" s="14"/>
      <c r="D44" s="14"/>
      <c r="E44" s="122"/>
      <c r="F44" s="22"/>
      <c r="G44" s="22"/>
      <c r="H44" s="22"/>
      <c r="I44" s="22"/>
      <c r="K44" s="105"/>
    </row>
    <row r="45" spans="1:12" s="10" customFormat="1" ht="14.4" x14ac:dyDescent="0.3">
      <c r="A45" s="12"/>
      <c r="B45" s="25"/>
      <c r="C45" s="12"/>
      <c r="D45" s="12"/>
      <c r="E45" s="22"/>
      <c r="F45" s="22"/>
      <c r="G45" s="22"/>
      <c r="H45" s="22"/>
      <c r="I45" s="22"/>
      <c r="K45" s="105"/>
    </row>
    <row r="46" spans="1:12" ht="14.4" x14ac:dyDescent="0.3">
      <c r="A46" s="12" t="s">
        <v>55</v>
      </c>
      <c r="B46" s="24"/>
      <c r="C46" s="10"/>
      <c r="D46" s="10"/>
      <c r="E46" s="22"/>
      <c r="F46" s="22"/>
      <c r="G46" s="22"/>
      <c r="H46" s="22"/>
      <c r="I46" s="22"/>
      <c r="J46" s="10"/>
    </row>
    <row r="47" spans="1:12" ht="14.4" x14ac:dyDescent="0.3">
      <c r="A47" s="12" t="s">
        <v>31</v>
      </c>
      <c r="B47" s="25"/>
      <c r="C47" s="10"/>
      <c r="D47" s="10"/>
      <c r="E47" s="22"/>
      <c r="F47" s="22"/>
      <c r="G47" s="22"/>
      <c r="H47" s="22"/>
      <c r="I47" s="22"/>
    </row>
    <row r="48" spans="1:12" ht="14.4" x14ac:dyDescent="0.3">
      <c r="A48" s="10"/>
      <c r="B48" s="22"/>
      <c r="C48" s="10"/>
      <c r="D48" s="10"/>
      <c r="E48" s="22"/>
      <c r="F48" s="22"/>
      <c r="G48" s="22"/>
      <c r="H48" s="22"/>
      <c r="I48" s="22"/>
    </row>
    <row r="49" spans="1:2" x14ac:dyDescent="0.3">
      <c r="A49" s="10"/>
      <c r="B49" s="22"/>
    </row>
    <row r="50" spans="1:2" x14ac:dyDescent="0.3">
      <c r="A50" s="10"/>
      <c r="B50" s="22"/>
    </row>
  </sheetData>
  <mergeCells count="13">
    <mergeCell ref="J7:J8"/>
    <mergeCell ref="K7:K8"/>
    <mergeCell ref="D32:E32"/>
    <mergeCell ref="A1:K1"/>
    <mergeCell ref="A2:K2"/>
    <mergeCell ref="A4:K4"/>
    <mergeCell ref="A5:K5"/>
    <mergeCell ref="A7:A8"/>
    <mergeCell ref="B7:B8"/>
    <mergeCell ref="D7:D8"/>
    <mergeCell ref="E7:E8"/>
    <mergeCell ref="G7:G8"/>
    <mergeCell ref="H7:H8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69" orientation="landscape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76E6C-2F0F-484B-9012-E84523703E88}">
  <sheetPr>
    <pageSetUpPr fitToPage="1"/>
  </sheetPr>
  <dimension ref="A1:P47"/>
  <sheetViews>
    <sheetView topLeftCell="A7" zoomScale="85" zoomScaleNormal="85" workbookViewId="0">
      <selection activeCell="E13" sqref="E1:E1048576"/>
    </sheetView>
  </sheetViews>
  <sheetFormatPr defaultColWidth="9.109375" defaultRowHeight="15.6" x14ac:dyDescent="0.3"/>
  <cols>
    <col min="1" max="1" width="3.88671875" style="2" customWidth="1"/>
    <col min="2" max="2" width="34" style="2" customWidth="1"/>
    <col min="3" max="3" width="13.88671875" style="15" bestFit="1" customWidth="1"/>
    <col min="4" max="4" width="6.109375" style="15" customWidth="1"/>
    <col min="5" max="5" width="14.109375" style="15" bestFit="1" customWidth="1"/>
    <col min="6" max="6" width="13.5546875" style="15" bestFit="1" customWidth="1"/>
    <col min="7" max="7" width="1.5546875" style="15" customWidth="1"/>
    <col min="8" max="8" width="17.33203125" style="16" customWidth="1"/>
    <col min="9" max="9" width="5.33203125" style="15" customWidth="1"/>
    <col min="10" max="10" width="14.5546875" style="2" customWidth="1"/>
    <col min="11" max="11" width="14.5546875" style="107" customWidth="1"/>
    <col min="12" max="12" width="11.33203125" style="2" bestFit="1" customWidth="1"/>
    <col min="13" max="13" width="10.109375" style="2" bestFit="1" customWidth="1"/>
    <col min="14" max="14" width="9.109375" style="2"/>
    <col min="15" max="15" width="10.33203125" style="2" bestFit="1" customWidth="1"/>
    <col min="16" max="16" width="17.5546875" style="2" customWidth="1"/>
    <col min="17" max="16384" width="9.109375" style="2"/>
  </cols>
  <sheetData>
    <row r="1" spans="1:16" s="13" customFormat="1" ht="18" x14ac:dyDescent="0.35">
      <c r="A1" s="307" t="s">
        <v>53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170"/>
      <c r="M1" s="170"/>
      <c r="N1" s="170"/>
    </row>
    <row r="2" spans="1:16" s="13" customFormat="1" ht="18" x14ac:dyDescent="0.35">
      <c r="A2" s="307" t="s">
        <v>54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170"/>
      <c r="M2" s="170"/>
      <c r="N2" s="170"/>
    </row>
    <row r="3" spans="1:16" ht="18" x14ac:dyDescent="0.35">
      <c r="A3" s="108"/>
      <c r="B3" s="108"/>
      <c r="C3" s="108"/>
      <c r="D3" s="108"/>
      <c r="E3" s="108"/>
      <c r="F3" s="108"/>
      <c r="G3" s="108"/>
      <c r="H3" s="109"/>
      <c r="I3" s="109"/>
      <c r="J3" s="109"/>
      <c r="K3" s="109"/>
      <c r="L3" s="15"/>
      <c r="N3" s="107"/>
    </row>
    <row r="4" spans="1:16" s="13" customFormat="1" ht="18" x14ac:dyDescent="0.35">
      <c r="A4" s="308" t="s">
        <v>45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171"/>
      <c r="M4" s="171"/>
      <c r="N4" s="171"/>
    </row>
    <row r="5" spans="1:16" s="13" customFormat="1" ht="18" x14ac:dyDescent="0.35">
      <c r="A5" s="308" t="s">
        <v>118</v>
      </c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171"/>
      <c r="M5" s="171"/>
      <c r="N5" s="171"/>
    </row>
    <row r="6" spans="1:16" s="13" customFormat="1" ht="18" x14ac:dyDescent="0.35">
      <c r="A6" s="162"/>
      <c r="B6" s="162"/>
      <c r="C6" s="162"/>
      <c r="D6" s="162"/>
      <c r="E6" s="162"/>
      <c r="F6" s="162"/>
      <c r="G6" s="162"/>
      <c r="H6" s="162"/>
      <c r="I6" s="162"/>
      <c r="K6" s="104"/>
    </row>
    <row r="7" spans="1:16" ht="14.4" x14ac:dyDescent="0.3">
      <c r="A7" s="314" t="s">
        <v>98</v>
      </c>
      <c r="B7" s="314"/>
      <c r="C7" s="311" t="s">
        <v>99</v>
      </c>
      <c r="D7" s="164"/>
      <c r="E7" s="311" t="s">
        <v>100</v>
      </c>
      <c r="F7" s="311" t="s">
        <v>101</v>
      </c>
      <c r="G7" s="164"/>
      <c r="H7" s="311" t="s">
        <v>102</v>
      </c>
      <c r="I7" s="165"/>
      <c r="J7" s="303" t="s">
        <v>103</v>
      </c>
      <c r="K7" s="304" t="s">
        <v>88</v>
      </c>
      <c r="P7" s="312" t="s">
        <v>104</v>
      </c>
    </row>
    <row r="8" spans="1:16" s="10" customFormat="1" ht="14.4" x14ac:dyDescent="0.3">
      <c r="A8" s="314"/>
      <c r="B8" s="314"/>
      <c r="C8" s="311"/>
      <c r="D8" s="164"/>
      <c r="E8" s="311"/>
      <c r="F8" s="311"/>
      <c r="G8" s="164"/>
      <c r="H8" s="311"/>
      <c r="I8" s="165"/>
      <c r="J8" s="303"/>
      <c r="K8" s="304"/>
      <c r="P8" s="312"/>
    </row>
    <row r="9" spans="1:16" s="10" customFormat="1" ht="14.4" x14ac:dyDescent="0.3">
      <c r="A9" s="9"/>
      <c r="B9" s="9"/>
      <c r="C9" s="18" t="s">
        <v>44</v>
      </c>
      <c r="D9" s="18"/>
      <c r="E9" s="18" t="s">
        <v>44</v>
      </c>
      <c r="F9" s="18" t="s">
        <v>44</v>
      </c>
      <c r="G9" s="18"/>
      <c r="H9" s="18" t="s">
        <v>44</v>
      </c>
      <c r="I9" s="18"/>
      <c r="J9" s="18" t="s">
        <v>44</v>
      </c>
      <c r="K9" s="105" t="s">
        <v>44</v>
      </c>
      <c r="P9" s="145"/>
    </row>
    <row r="10" spans="1:16" s="10" customFormat="1" ht="14.4" x14ac:dyDescent="0.3">
      <c r="A10" s="146" t="s">
        <v>76</v>
      </c>
      <c r="B10" s="146"/>
      <c r="C10" s="185" t="e">
        <f>#REF!</f>
        <v>#REF!</v>
      </c>
      <c r="D10" s="184"/>
      <c r="E10" s="183" t="e">
        <f t="shared" ref="E10:E15" si="0">(C10/12)*P10</f>
        <v>#REF!</v>
      </c>
      <c r="F10" s="185">
        <f>'2021-22'!E86</f>
        <v>12473</v>
      </c>
      <c r="G10" s="185"/>
      <c r="H10" s="149" t="e">
        <f>E10-F10</f>
        <v>#REF!</v>
      </c>
      <c r="I10" s="186"/>
      <c r="J10" s="146">
        <v>12473</v>
      </c>
      <c r="K10" s="149" t="e">
        <f t="shared" ref="K10:K15" si="1">J10-E10</f>
        <v>#REF!</v>
      </c>
      <c r="P10" s="160">
        <v>12</v>
      </c>
    </row>
    <row r="11" spans="1:16" s="10" customFormat="1" ht="14.4" x14ac:dyDescent="0.3">
      <c r="A11" s="146" t="s">
        <v>16</v>
      </c>
      <c r="B11" s="146"/>
      <c r="C11" s="185" t="e">
        <f>#REF!</f>
        <v>#REF!</v>
      </c>
      <c r="D11" s="184"/>
      <c r="E11" s="183" t="e">
        <f t="shared" si="0"/>
        <v>#REF!</v>
      </c>
      <c r="F11" s="185">
        <f>'2021-22'!H86</f>
        <v>8000</v>
      </c>
      <c r="G11" s="185"/>
      <c r="H11" s="149" t="e">
        <f>C11-F11</f>
        <v>#REF!</v>
      </c>
      <c r="I11" s="186"/>
      <c r="J11" s="146">
        <v>843</v>
      </c>
      <c r="K11" s="149" t="e">
        <f t="shared" si="1"/>
        <v>#REF!</v>
      </c>
      <c r="P11" s="150">
        <f t="shared" ref="P11:P29" si="2">$P$10</f>
        <v>12</v>
      </c>
    </row>
    <row r="12" spans="1:16" s="10" customFormat="1" ht="14.4" x14ac:dyDescent="0.3">
      <c r="A12" s="146" t="s">
        <v>77</v>
      </c>
      <c r="B12" s="146"/>
      <c r="C12" s="185" t="e">
        <f>#REF!</f>
        <v>#REF!</v>
      </c>
      <c r="D12" s="184"/>
      <c r="E12" s="183" t="e">
        <f t="shared" si="0"/>
        <v>#REF!</v>
      </c>
      <c r="F12" s="185">
        <f>'2021-22'!I86</f>
        <v>3.79</v>
      </c>
      <c r="G12" s="185"/>
      <c r="H12" s="149" t="e">
        <f>C12-F12</f>
        <v>#REF!</v>
      </c>
      <c r="I12" s="186"/>
      <c r="J12" s="146">
        <v>21.28</v>
      </c>
      <c r="K12" s="149" t="e">
        <f t="shared" si="1"/>
        <v>#REF!</v>
      </c>
      <c r="P12" s="150">
        <f t="shared" si="2"/>
        <v>12</v>
      </c>
    </row>
    <row r="13" spans="1:16" s="10" customFormat="1" ht="14.4" x14ac:dyDescent="0.3">
      <c r="A13" s="146" t="s">
        <v>5</v>
      </c>
      <c r="B13" s="146"/>
      <c r="C13" s="185" t="e">
        <f>#REF!</f>
        <v>#REF!</v>
      </c>
      <c r="D13" s="184"/>
      <c r="E13" s="183" t="e">
        <f t="shared" si="0"/>
        <v>#REF!</v>
      </c>
      <c r="F13" s="185">
        <f>'2021-22'!J86</f>
        <v>977.78</v>
      </c>
      <c r="G13" s="185"/>
      <c r="H13" s="149" t="e">
        <f>C13-F13</f>
        <v>#REF!</v>
      </c>
      <c r="I13" s="186"/>
      <c r="J13" s="146">
        <v>200</v>
      </c>
      <c r="K13" s="149" t="e">
        <f t="shared" si="1"/>
        <v>#REF!</v>
      </c>
      <c r="P13" s="150">
        <f t="shared" si="2"/>
        <v>12</v>
      </c>
    </row>
    <row r="14" spans="1:16" s="10" customFormat="1" ht="14.4" x14ac:dyDescent="0.3">
      <c r="A14" s="146" t="s">
        <v>19</v>
      </c>
      <c r="B14" s="146"/>
      <c r="C14" s="185">
        <v>1550</v>
      </c>
      <c r="D14" s="184"/>
      <c r="E14" s="183">
        <f t="shared" si="0"/>
        <v>1550</v>
      </c>
      <c r="F14" s="185">
        <f>'2021-22'!K86</f>
        <v>0</v>
      </c>
      <c r="G14" s="185"/>
      <c r="H14" s="149">
        <f>C14-F14</f>
        <v>1550</v>
      </c>
      <c r="I14" s="186"/>
      <c r="J14" s="146">
        <v>1550</v>
      </c>
      <c r="K14" s="149">
        <f t="shared" si="1"/>
        <v>0</v>
      </c>
      <c r="P14" s="150">
        <f t="shared" si="2"/>
        <v>12</v>
      </c>
    </row>
    <row r="15" spans="1:16" s="10" customFormat="1" ht="14.4" x14ac:dyDescent="0.3">
      <c r="A15" s="146" t="s">
        <v>78</v>
      </c>
      <c r="B15" s="146"/>
      <c r="C15" s="185">
        <v>0</v>
      </c>
      <c r="D15" s="184"/>
      <c r="E15" s="183">
        <f t="shared" si="0"/>
        <v>0</v>
      </c>
      <c r="F15" s="185">
        <f>'2021-22'!L86</f>
        <v>0</v>
      </c>
      <c r="G15" s="185"/>
      <c r="H15" s="149">
        <f>C15-F15</f>
        <v>0</v>
      </c>
      <c r="I15" s="186"/>
      <c r="J15" s="146">
        <v>393.5</v>
      </c>
      <c r="K15" s="149">
        <f t="shared" si="1"/>
        <v>393.5</v>
      </c>
      <c r="P15" s="150">
        <f t="shared" si="2"/>
        <v>12</v>
      </c>
    </row>
    <row r="16" spans="1:16" s="10" customFormat="1" ht="15" thickBot="1" x14ac:dyDescent="0.35">
      <c r="A16" s="151" t="s">
        <v>105</v>
      </c>
      <c r="B16" s="148"/>
      <c r="C16" s="152" t="e">
        <f>SUM(C10:C15)</f>
        <v>#REF!</v>
      </c>
      <c r="D16" s="164"/>
      <c r="E16" s="152" t="e">
        <f>SUM(E10:E15)</f>
        <v>#REF!</v>
      </c>
      <c r="F16" s="152">
        <f>SUM(F10:F15)</f>
        <v>21454.57</v>
      </c>
      <c r="G16" s="147"/>
      <c r="H16" s="152" t="e">
        <f>SUM(H10:H15)</f>
        <v>#REF!</v>
      </c>
      <c r="I16" s="148"/>
      <c r="J16" s="152">
        <f>SUM(J10:J15)</f>
        <v>15480.78</v>
      </c>
      <c r="K16" s="152" t="e">
        <f>SUM(K10:K15)</f>
        <v>#REF!</v>
      </c>
      <c r="P16" s="150">
        <f t="shared" si="2"/>
        <v>12</v>
      </c>
    </row>
    <row r="17" spans="1:16" s="10" customFormat="1" ht="15" thickTop="1" x14ac:dyDescent="0.3">
      <c r="A17" s="148"/>
      <c r="B17" s="148"/>
      <c r="C17" s="148"/>
      <c r="D17" s="164"/>
      <c r="E17" s="148"/>
      <c r="F17" s="148"/>
      <c r="G17" s="147"/>
      <c r="H17" s="148"/>
      <c r="I17" s="148"/>
      <c r="J17" s="148"/>
      <c r="K17" s="149"/>
      <c r="P17" s="150">
        <f t="shared" si="2"/>
        <v>12</v>
      </c>
    </row>
    <row r="18" spans="1:16" s="10" customFormat="1" ht="14.4" x14ac:dyDescent="0.3">
      <c r="A18" s="146" t="s">
        <v>71</v>
      </c>
      <c r="B18" s="146"/>
      <c r="C18" s="183" t="e">
        <f>-#REF!</f>
        <v>#REF!</v>
      </c>
      <c r="D18" s="184"/>
      <c r="E18" s="183" t="e">
        <f t="shared" ref="E18:E29" si="3">(C18/12)*P18</f>
        <v>#REF!</v>
      </c>
      <c r="F18" s="185" t="e">
        <f>-'2021-22'!#REF!</f>
        <v>#REF!</v>
      </c>
      <c r="G18" s="185"/>
      <c r="H18" s="149" t="e">
        <f t="shared" ref="H18:H29" si="4">-E18+F18</f>
        <v>#REF!</v>
      </c>
      <c r="I18" s="186"/>
      <c r="J18" s="146">
        <v>-5800</v>
      </c>
      <c r="K18" s="149" t="e">
        <f t="shared" ref="K18:K23" si="5">J18-E18</f>
        <v>#REF!</v>
      </c>
      <c r="P18" s="150">
        <f t="shared" si="2"/>
        <v>12</v>
      </c>
    </row>
    <row r="19" spans="1:16" s="10" customFormat="1" ht="14.4" x14ac:dyDescent="0.3">
      <c r="A19" s="146" t="s">
        <v>43</v>
      </c>
      <c r="B19" s="146"/>
      <c r="C19" s="183" t="e">
        <f>-#REF!</f>
        <v>#REF!</v>
      </c>
      <c r="D19" s="184"/>
      <c r="E19" s="183" t="e">
        <f t="shared" si="3"/>
        <v>#REF!</v>
      </c>
      <c r="F19" s="146">
        <f>-'2021-22'!S86</f>
        <v>-197.99</v>
      </c>
      <c r="G19" s="185"/>
      <c r="H19" s="149" t="e">
        <f t="shared" si="4"/>
        <v>#REF!</v>
      </c>
      <c r="I19" s="186"/>
      <c r="J19" s="146">
        <v>-300</v>
      </c>
      <c r="K19" s="149" t="e">
        <f t="shared" si="5"/>
        <v>#REF!</v>
      </c>
      <c r="P19" s="150">
        <f t="shared" si="2"/>
        <v>12</v>
      </c>
    </row>
    <row r="20" spans="1:16" s="10" customFormat="1" ht="14.4" x14ac:dyDescent="0.3">
      <c r="A20" s="146" t="s">
        <v>42</v>
      </c>
      <c r="B20" s="146"/>
      <c r="C20" s="183" t="e">
        <f>-#REF!</f>
        <v>#REF!</v>
      </c>
      <c r="D20" s="184"/>
      <c r="E20" s="183" t="e">
        <f t="shared" si="3"/>
        <v>#REF!</v>
      </c>
      <c r="F20" s="146">
        <f>-'2021-22'!T86</f>
        <v>-1556.63</v>
      </c>
      <c r="G20" s="185"/>
      <c r="H20" s="149" t="e">
        <f t="shared" si="4"/>
        <v>#REF!</v>
      </c>
      <c r="I20" s="186"/>
      <c r="J20" s="146">
        <v>-2000</v>
      </c>
      <c r="K20" s="149" t="e">
        <f t="shared" si="5"/>
        <v>#REF!</v>
      </c>
      <c r="P20" s="150">
        <f t="shared" si="2"/>
        <v>12</v>
      </c>
    </row>
    <row r="21" spans="1:16" s="10" customFormat="1" ht="14.4" x14ac:dyDescent="0.3">
      <c r="A21" s="146" t="s">
        <v>79</v>
      </c>
      <c r="B21" s="146"/>
      <c r="C21" s="183" t="e">
        <f>-#REF!</f>
        <v>#REF!</v>
      </c>
      <c r="D21" s="184"/>
      <c r="E21" s="183" t="e">
        <f t="shared" si="3"/>
        <v>#REF!</v>
      </c>
      <c r="F21" s="146" t="e">
        <f>-'2021-22'!#REF!</f>
        <v>#REF!</v>
      </c>
      <c r="G21" s="185"/>
      <c r="H21" s="149" t="e">
        <f t="shared" si="4"/>
        <v>#REF!</v>
      </c>
      <c r="I21" s="186"/>
      <c r="J21" s="146">
        <v>-3600</v>
      </c>
      <c r="K21" s="149" t="e">
        <f t="shared" si="5"/>
        <v>#REF!</v>
      </c>
      <c r="P21" s="150">
        <f t="shared" si="2"/>
        <v>12</v>
      </c>
    </row>
    <row r="22" spans="1:16" s="10" customFormat="1" ht="14.4" x14ac:dyDescent="0.3">
      <c r="A22" s="146" t="s">
        <v>63</v>
      </c>
      <c r="B22" s="146"/>
      <c r="C22" s="183" t="e">
        <f>-#REF!</f>
        <v>#REF!</v>
      </c>
      <c r="D22" s="184"/>
      <c r="E22" s="183" t="e">
        <f t="shared" si="3"/>
        <v>#REF!</v>
      </c>
      <c r="F22" s="146" t="e">
        <f>-'2021-22'!#REF!</f>
        <v>#REF!</v>
      </c>
      <c r="G22" s="185"/>
      <c r="H22" s="149" t="e">
        <f t="shared" si="4"/>
        <v>#REF!</v>
      </c>
      <c r="I22" s="186"/>
      <c r="J22" s="146">
        <v>-650</v>
      </c>
      <c r="K22" s="149" t="e">
        <f t="shared" si="5"/>
        <v>#REF!</v>
      </c>
      <c r="P22" s="150">
        <f t="shared" si="2"/>
        <v>12</v>
      </c>
    </row>
    <row r="23" spans="1:16" s="10" customFormat="1" ht="14.4" x14ac:dyDescent="0.3">
      <c r="A23" s="146" t="s">
        <v>39</v>
      </c>
      <c r="B23" s="146"/>
      <c r="C23" s="183" t="e">
        <f>-#REF!</f>
        <v>#REF!</v>
      </c>
      <c r="D23" s="184"/>
      <c r="E23" s="183" t="e">
        <f t="shared" si="3"/>
        <v>#REF!</v>
      </c>
      <c r="F23" s="146" t="e">
        <f>-'2021-22'!#REF!</f>
        <v>#REF!</v>
      </c>
      <c r="G23" s="185"/>
      <c r="H23" s="149" t="e">
        <f t="shared" si="4"/>
        <v>#REF!</v>
      </c>
      <c r="I23" s="186"/>
      <c r="J23" s="146">
        <v>-800</v>
      </c>
      <c r="K23" s="149" t="e">
        <f t="shared" si="5"/>
        <v>#REF!</v>
      </c>
      <c r="P23" s="150">
        <f t="shared" si="2"/>
        <v>12</v>
      </c>
    </row>
    <row r="24" spans="1:16" s="10" customFormat="1" ht="14.4" x14ac:dyDescent="0.3">
      <c r="A24" s="146" t="s">
        <v>60</v>
      </c>
      <c r="B24" s="146"/>
      <c r="C24" s="183" t="e">
        <f>-#REF!</f>
        <v>#REF!</v>
      </c>
      <c r="D24" s="184"/>
      <c r="E24" s="183" t="e">
        <f t="shared" si="3"/>
        <v>#REF!</v>
      </c>
      <c r="F24" s="185">
        <f>-'2021-22'!AE86</f>
        <v>-400</v>
      </c>
      <c r="G24" s="185"/>
      <c r="H24" s="149" t="e">
        <f t="shared" si="4"/>
        <v>#REF!</v>
      </c>
      <c r="I24" s="186"/>
      <c r="J24" s="146">
        <v>-500</v>
      </c>
      <c r="K24" s="149" t="e">
        <f t="shared" ref="K24:K29" si="6">J24-E24</f>
        <v>#REF!</v>
      </c>
      <c r="P24" s="150">
        <f t="shared" si="2"/>
        <v>12</v>
      </c>
    </row>
    <row r="25" spans="1:16" s="10" customFormat="1" ht="14.4" x14ac:dyDescent="0.3">
      <c r="A25" s="146" t="s">
        <v>37</v>
      </c>
      <c r="B25" s="146"/>
      <c r="C25" s="183" t="e">
        <f>-#REF!</f>
        <v>#REF!</v>
      </c>
      <c r="D25" s="184"/>
      <c r="E25" s="183" t="e">
        <f t="shared" si="3"/>
        <v>#REF!</v>
      </c>
      <c r="F25" s="185">
        <f>-'2021-22'!AF86</f>
        <v>0</v>
      </c>
      <c r="G25" s="185"/>
      <c r="H25" s="149" t="e">
        <f t="shared" si="4"/>
        <v>#REF!</v>
      </c>
      <c r="I25" s="186"/>
      <c r="J25" s="146">
        <v>-200</v>
      </c>
      <c r="K25" s="149" t="e">
        <f t="shared" si="6"/>
        <v>#REF!</v>
      </c>
      <c r="P25" s="150">
        <f t="shared" si="2"/>
        <v>12</v>
      </c>
    </row>
    <row r="26" spans="1:16" s="10" customFormat="1" ht="14.4" x14ac:dyDescent="0.3">
      <c r="A26" s="146" t="s">
        <v>61</v>
      </c>
      <c r="B26" s="146"/>
      <c r="C26" s="183" t="e">
        <f>-#REF!</f>
        <v>#REF!</v>
      </c>
      <c r="D26" s="184"/>
      <c r="E26" s="183" t="e">
        <f t="shared" si="3"/>
        <v>#REF!</v>
      </c>
      <c r="F26" s="185">
        <f>-'2021-22'!AG86</f>
        <v>-637.25</v>
      </c>
      <c r="G26" s="185"/>
      <c r="H26" s="149" t="e">
        <f t="shared" si="4"/>
        <v>#REF!</v>
      </c>
      <c r="I26" s="186"/>
      <c r="J26" s="146">
        <v>-775</v>
      </c>
      <c r="K26" s="149" t="e">
        <f t="shared" si="6"/>
        <v>#REF!</v>
      </c>
      <c r="P26" s="150">
        <f t="shared" si="2"/>
        <v>12</v>
      </c>
    </row>
    <row r="27" spans="1:16" s="10" customFormat="1" ht="14.4" x14ac:dyDescent="0.3">
      <c r="A27" s="146" t="s">
        <v>36</v>
      </c>
      <c r="B27" s="146"/>
      <c r="C27" s="183" t="e">
        <f>-#REF!</f>
        <v>#REF!</v>
      </c>
      <c r="D27" s="184"/>
      <c r="E27" s="183" t="e">
        <f t="shared" si="3"/>
        <v>#REF!</v>
      </c>
      <c r="F27" s="185">
        <f>-'2021-22'!AH86</f>
        <v>-490</v>
      </c>
      <c r="G27" s="185"/>
      <c r="H27" s="149" t="e">
        <f t="shared" si="4"/>
        <v>#REF!</v>
      </c>
      <c r="I27" s="186"/>
      <c r="J27" s="146">
        <v>-750</v>
      </c>
      <c r="K27" s="149" t="e">
        <f t="shared" si="6"/>
        <v>#REF!</v>
      </c>
      <c r="P27" s="150">
        <f t="shared" si="2"/>
        <v>12</v>
      </c>
    </row>
    <row r="28" spans="1:16" s="10" customFormat="1" ht="14.4" x14ac:dyDescent="0.3">
      <c r="A28" s="146" t="s">
        <v>80</v>
      </c>
      <c r="B28" s="146"/>
      <c r="C28" s="183" t="e">
        <f>-#REF!</f>
        <v>#REF!</v>
      </c>
      <c r="D28" s="184"/>
      <c r="E28" s="183" t="e">
        <f t="shared" si="3"/>
        <v>#REF!</v>
      </c>
      <c r="F28" s="185">
        <f>-'2021-22'!AI86</f>
        <v>-1125</v>
      </c>
      <c r="G28" s="185"/>
      <c r="H28" s="149" t="e">
        <f t="shared" si="4"/>
        <v>#REF!</v>
      </c>
      <c r="I28" s="186"/>
      <c r="J28" s="146">
        <v>-1000</v>
      </c>
      <c r="K28" s="149" t="e">
        <f t="shared" si="6"/>
        <v>#REF!</v>
      </c>
      <c r="P28" s="150">
        <f t="shared" si="2"/>
        <v>12</v>
      </c>
    </row>
    <row r="29" spans="1:16" s="10" customFormat="1" ht="14.4" x14ac:dyDescent="0.3">
      <c r="A29" s="146" t="s">
        <v>78</v>
      </c>
      <c r="B29" s="146"/>
      <c r="C29" s="183" t="e">
        <f>-#REF!</f>
        <v>#REF!</v>
      </c>
      <c r="D29" s="184"/>
      <c r="E29" s="183" t="e">
        <f t="shared" si="3"/>
        <v>#REF!</v>
      </c>
      <c r="F29" s="185">
        <f>-'2021-22'!AK86</f>
        <v>-420.1</v>
      </c>
      <c r="G29" s="185"/>
      <c r="H29" s="149" t="e">
        <f t="shared" si="4"/>
        <v>#REF!</v>
      </c>
      <c r="I29" s="186"/>
      <c r="J29" s="146">
        <v>-1000</v>
      </c>
      <c r="K29" s="149" t="e">
        <f t="shared" si="6"/>
        <v>#REF!</v>
      </c>
      <c r="P29" s="150">
        <f t="shared" si="2"/>
        <v>12</v>
      </c>
    </row>
    <row r="30" spans="1:16" s="10" customFormat="1" ht="15" thickBot="1" x14ac:dyDescent="0.35">
      <c r="A30" s="151" t="s">
        <v>106</v>
      </c>
      <c r="B30" s="151"/>
      <c r="C30" s="152" t="e">
        <f>C18+C19+C20+C21+C22+C23+C24+C25+C26+C27+C28+C29</f>
        <v>#REF!</v>
      </c>
      <c r="D30" s="164"/>
      <c r="E30" s="152" t="e">
        <f>E18+E19+E20+E21+E22+E23+E24+E25+E26+E27+E28+E29</f>
        <v>#REF!</v>
      </c>
      <c r="F30" s="152" t="e">
        <f>F18+F19+F20+F21+F22+F23+F24+F25+F26+F27+F28+F29</f>
        <v>#REF!</v>
      </c>
      <c r="G30" s="147"/>
      <c r="H30" s="152" t="e">
        <f>H18+H19+H20+H21+H22+H23+H24+H25+H26+H27+H28+H29</f>
        <v>#REF!</v>
      </c>
      <c r="I30" s="148"/>
      <c r="J30" s="152">
        <f>J18+J19+J20+J21+J22+J23+J24+J25+J26+J27+J28+J29</f>
        <v>-17375</v>
      </c>
      <c r="K30" s="152" t="e">
        <f>K18+K19+K20+K21+K22+K23+K24+K25+K26+K27+K28+K29</f>
        <v>#REF!</v>
      </c>
      <c r="L30" s="11"/>
    </row>
    <row r="31" spans="1:16" s="10" customFormat="1" ht="6.6" customHeight="1" thickTop="1" x14ac:dyDescent="0.3">
      <c r="A31" s="151"/>
      <c r="B31" s="151"/>
      <c r="C31" s="147"/>
      <c r="D31" s="164"/>
      <c r="E31" s="147"/>
      <c r="F31" s="147"/>
      <c r="G31" s="147"/>
      <c r="H31" s="147"/>
      <c r="I31" s="148"/>
      <c r="J31" s="147"/>
      <c r="K31" s="147"/>
      <c r="L31" s="11"/>
    </row>
    <row r="32" spans="1:16" s="10" customFormat="1" ht="18.600000000000001" thickBot="1" x14ac:dyDescent="0.4">
      <c r="A32" s="154" t="s">
        <v>107</v>
      </c>
      <c r="B32" s="154"/>
      <c r="C32" s="155" t="e">
        <f>C16+C30</f>
        <v>#REF!</v>
      </c>
      <c r="D32" s="164"/>
      <c r="E32" s="155" t="e">
        <f>E16+E30</f>
        <v>#REF!</v>
      </c>
      <c r="F32" s="155" t="e">
        <f>F16+F30</f>
        <v>#REF!</v>
      </c>
      <c r="G32" s="147"/>
      <c r="H32" s="155" t="e">
        <f>H16+H30</f>
        <v>#REF!</v>
      </c>
      <c r="I32" s="148"/>
      <c r="J32" s="155">
        <f>J16+J30</f>
        <v>-1894.2199999999993</v>
      </c>
      <c r="K32" s="155" t="e">
        <f>K16+K30</f>
        <v>#REF!</v>
      </c>
      <c r="L32" s="11"/>
    </row>
    <row r="33" spans="1:12" s="10" customFormat="1" ht="20.399999999999999" customHeight="1" thickTop="1" x14ac:dyDescent="0.3">
      <c r="A33" s="151"/>
      <c r="B33" s="151"/>
      <c r="C33" s="147"/>
      <c r="D33" s="164"/>
      <c r="E33" s="147"/>
      <c r="F33" s="147"/>
      <c r="G33" s="147"/>
      <c r="H33" s="147"/>
      <c r="I33" s="148"/>
      <c r="J33" s="147"/>
      <c r="K33" s="147"/>
      <c r="L33" s="11"/>
    </row>
    <row r="34" spans="1:12" s="10" customFormat="1" ht="14.4" x14ac:dyDescent="0.3">
      <c r="A34" s="151"/>
      <c r="B34" s="151"/>
      <c r="C34" s="305" t="s">
        <v>89</v>
      </c>
      <c r="D34" s="313"/>
      <c r="E34" s="313"/>
      <c r="F34" s="306"/>
      <c r="G34" s="147"/>
      <c r="H34" s="147"/>
      <c r="I34" s="148"/>
      <c r="J34" s="147"/>
      <c r="K34" s="147"/>
      <c r="L34" s="11"/>
    </row>
    <row r="35" spans="1:12" s="10" customFormat="1" ht="14.4" x14ac:dyDescent="0.3">
      <c r="B35" s="156"/>
      <c r="C35" s="118" t="s">
        <v>72</v>
      </c>
      <c r="D35" s="8"/>
      <c r="E35" s="8"/>
      <c r="F35" s="157">
        <f>'2021-22'!AD86+'2021-22'!O86</f>
        <v>57.84</v>
      </c>
      <c r="G35" s="153"/>
      <c r="H35" s="153"/>
      <c r="I35" s="153"/>
      <c r="J35" s="153"/>
      <c r="K35" s="153"/>
      <c r="L35" s="11"/>
    </row>
    <row r="36" spans="1:12" s="10" customFormat="1" ht="14.4" x14ac:dyDescent="0.3">
      <c r="B36" s="151"/>
      <c r="C36" s="120" t="s">
        <v>73</v>
      </c>
      <c r="D36" s="158"/>
      <c r="E36" s="158"/>
      <c r="F36" s="159">
        <f>'2021-22'!P86+'2021-22'!AB86</f>
        <v>0</v>
      </c>
      <c r="G36" s="147"/>
      <c r="H36" s="147"/>
      <c r="I36" s="147"/>
      <c r="J36" s="147"/>
      <c r="K36" s="147"/>
      <c r="L36" s="11"/>
    </row>
    <row r="37" spans="1:12" s="10" customFormat="1" ht="14.4" x14ac:dyDescent="0.3">
      <c r="B37" s="151"/>
      <c r="E37" s="147"/>
      <c r="F37" s="147"/>
      <c r="G37" s="147"/>
      <c r="H37" s="147"/>
      <c r="I37" s="147"/>
      <c r="J37" s="147"/>
      <c r="K37" s="147"/>
      <c r="L37" s="11"/>
    </row>
    <row r="38" spans="1:12" s="10" customFormat="1" ht="14.4" x14ac:dyDescent="0.3">
      <c r="A38" s="8"/>
      <c r="B38" s="8"/>
      <c r="C38" s="17"/>
      <c r="D38" s="17"/>
      <c r="E38" s="17"/>
      <c r="F38" s="17"/>
      <c r="G38" s="17"/>
      <c r="H38" s="17"/>
      <c r="I38" s="17"/>
      <c r="J38" s="17"/>
      <c r="K38" s="17"/>
      <c r="L38" s="11"/>
    </row>
    <row r="39" spans="1:12" s="10" customFormat="1" ht="7.5" customHeight="1" x14ac:dyDescent="0.3">
      <c r="A39" s="4"/>
      <c r="B39" s="4"/>
      <c r="C39" s="6"/>
      <c r="D39" s="6"/>
      <c r="E39" s="6"/>
      <c r="F39" s="6"/>
      <c r="G39" s="6"/>
      <c r="H39" s="6"/>
      <c r="I39" s="6"/>
      <c r="J39" s="6"/>
      <c r="K39" s="6"/>
    </row>
    <row r="40" spans="1:12" s="10" customFormat="1" ht="14.4" x14ac:dyDescent="0.3">
      <c r="C40" s="22"/>
      <c r="D40" s="22"/>
      <c r="E40" s="22"/>
      <c r="F40" s="22"/>
      <c r="G40" s="22"/>
      <c r="H40" s="18"/>
      <c r="I40" s="22"/>
      <c r="K40" s="105"/>
    </row>
    <row r="41" spans="1:12" s="10" customFormat="1" ht="18.75" customHeight="1" x14ac:dyDescent="0.3">
      <c r="B41" s="22"/>
      <c r="E41" s="18"/>
      <c r="F41" s="22"/>
      <c r="G41" s="22"/>
      <c r="H41" s="22"/>
      <c r="I41" s="22"/>
      <c r="K41" s="105"/>
    </row>
    <row r="42" spans="1:12" s="10" customFormat="1" ht="18.75" customHeight="1" x14ac:dyDescent="0.3">
      <c r="A42" s="12" t="s">
        <v>33</v>
      </c>
      <c r="B42" s="24"/>
      <c r="C42" s="14"/>
      <c r="D42" s="14"/>
      <c r="E42" s="122"/>
      <c r="F42" s="22"/>
      <c r="G42" s="22"/>
      <c r="H42" s="22"/>
      <c r="I42" s="22"/>
      <c r="K42" s="105"/>
    </row>
    <row r="43" spans="1:12" s="10" customFormat="1" ht="18.75" customHeight="1" x14ac:dyDescent="0.3">
      <c r="A43" s="12"/>
      <c r="B43" s="25"/>
      <c r="C43" s="12"/>
      <c r="D43" s="12"/>
      <c r="E43" s="18"/>
      <c r="F43" s="22"/>
      <c r="G43" s="22"/>
      <c r="H43" s="22"/>
      <c r="I43" s="22"/>
      <c r="K43" s="105"/>
    </row>
    <row r="44" spans="1:12" s="10" customFormat="1" ht="22.5" customHeight="1" x14ac:dyDescent="0.3">
      <c r="A44" s="12" t="s">
        <v>32</v>
      </c>
      <c r="B44" s="24"/>
      <c r="C44" s="14"/>
      <c r="D44" s="14"/>
      <c r="E44" s="122"/>
      <c r="F44" s="22"/>
      <c r="G44" s="22"/>
      <c r="H44" s="22"/>
      <c r="I44" s="22"/>
      <c r="K44" s="105"/>
    </row>
    <row r="45" spans="1:12" s="10" customFormat="1" ht="14.4" x14ac:dyDescent="0.3">
      <c r="A45" s="12"/>
      <c r="B45" s="25"/>
      <c r="C45" s="12"/>
      <c r="D45" s="12"/>
      <c r="E45" s="18"/>
      <c r="F45" s="22"/>
      <c r="G45" s="22"/>
      <c r="H45" s="22"/>
      <c r="I45" s="22"/>
      <c r="K45" s="105"/>
    </row>
    <row r="46" spans="1:12" s="10" customFormat="1" ht="14.4" x14ac:dyDescent="0.3">
      <c r="A46" s="12" t="s">
        <v>55</v>
      </c>
      <c r="B46" s="24"/>
      <c r="C46" s="14"/>
      <c r="D46" s="14"/>
      <c r="E46" s="122"/>
      <c r="F46" s="22"/>
      <c r="G46" s="22"/>
      <c r="H46" s="22"/>
      <c r="I46" s="22"/>
      <c r="K46" s="105"/>
    </row>
    <row r="47" spans="1:12" s="10" customFormat="1" ht="14.4" x14ac:dyDescent="0.3">
      <c r="A47" s="12" t="s">
        <v>31</v>
      </c>
      <c r="B47" s="25"/>
      <c r="C47" s="12"/>
      <c r="D47" s="12"/>
      <c r="E47" s="22"/>
      <c r="F47" s="22"/>
      <c r="G47" s="22"/>
      <c r="H47" s="22"/>
      <c r="I47" s="22"/>
      <c r="K47" s="105"/>
    </row>
  </sheetData>
  <mergeCells count="13">
    <mergeCell ref="K7:K8"/>
    <mergeCell ref="P7:P8"/>
    <mergeCell ref="C34:F34"/>
    <mergeCell ref="A1:K1"/>
    <mergeCell ref="A2:K2"/>
    <mergeCell ref="A4:K4"/>
    <mergeCell ref="A5:K5"/>
    <mergeCell ref="A7:B8"/>
    <mergeCell ref="C7:C8"/>
    <mergeCell ref="E7:E8"/>
    <mergeCell ref="F7:F8"/>
    <mergeCell ref="H7:H8"/>
    <mergeCell ref="J7:J8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0E313-5B1B-4F53-A334-52C4566460FD}">
  <sheetPr>
    <pageSetUpPr fitToPage="1"/>
  </sheetPr>
  <dimension ref="A1:M49"/>
  <sheetViews>
    <sheetView topLeftCell="A31" workbookViewId="0">
      <selection activeCell="K1" sqref="K1:K1048576"/>
    </sheetView>
  </sheetViews>
  <sheetFormatPr defaultColWidth="9.109375" defaultRowHeight="13.8" x14ac:dyDescent="0.3"/>
  <cols>
    <col min="1" max="1" width="9.6640625" style="32" customWidth="1"/>
    <col min="2" max="2" width="47" style="32" bestFit="1" customWidth="1"/>
    <col min="3" max="3" width="10.44140625" style="2" customWidth="1"/>
    <col min="4" max="4" width="13.109375" style="15" customWidth="1"/>
    <col min="5" max="5" width="1.44140625" style="2" customWidth="1"/>
    <col min="6" max="6" width="15.109375" style="15" customWidth="1"/>
    <col min="7" max="7" width="1.44140625" style="2" customWidth="1"/>
    <col min="8" max="8" width="14.33203125" style="15" bestFit="1" customWidth="1"/>
    <col min="9" max="9" width="9.88671875" style="2" bestFit="1" customWidth="1"/>
    <col min="10" max="16384" width="9.109375" style="2"/>
  </cols>
  <sheetData>
    <row r="1" spans="1:13" ht="18" x14ac:dyDescent="0.35">
      <c r="A1" s="307" t="s">
        <v>53</v>
      </c>
      <c r="B1" s="307"/>
      <c r="C1" s="307"/>
      <c r="D1" s="316"/>
      <c r="E1" s="307"/>
      <c r="F1" s="316"/>
      <c r="G1" s="307"/>
      <c r="H1" s="316"/>
    </row>
    <row r="2" spans="1:13" ht="18" x14ac:dyDescent="0.35">
      <c r="A2" s="307" t="s">
        <v>54</v>
      </c>
      <c r="B2" s="307"/>
      <c r="C2" s="307"/>
      <c r="D2" s="316"/>
      <c r="E2" s="307"/>
      <c r="F2" s="316"/>
      <c r="G2" s="307"/>
      <c r="H2" s="316"/>
    </row>
    <row r="3" spans="1:13" s="1" customFormat="1" ht="18" x14ac:dyDescent="0.35">
      <c r="A3" s="307" t="s">
        <v>186</v>
      </c>
      <c r="B3" s="307"/>
      <c r="C3" s="307"/>
      <c r="D3" s="307"/>
      <c r="E3" s="307"/>
      <c r="F3" s="307"/>
      <c r="G3" s="307"/>
      <c r="H3" s="307"/>
    </row>
    <row r="5" spans="1:13" ht="15.6" x14ac:dyDescent="0.3">
      <c r="D5" s="30" t="s">
        <v>44</v>
      </c>
      <c r="F5" s="30" t="s">
        <v>44</v>
      </c>
      <c r="H5" s="30" t="s">
        <v>44</v>
      </c>
    </row>
    <row r="6" spans="1:13" ht="15.6" x14ac:dyDescent="0.3">
      <c r="A6" s="315" t="str">
        <f>A3</f>
        <v>Bank Reconciliation at 31st March 2022</v>
      </c>
      <c r="B6" s="315"/>
      <c r="C6" s="3"/>
    </row>
    <row r="7" spans="1:13" ht="15.6" x14ac:dyDescent="0.3">
      <c r="A7" s="166"/>
      <c r="B7" s="166"/>
      <c r="C7" s="3"/>
      <c r="D7" s="16"/>
    </row>
    <row r="8" spans="1:13" ht="15.6" x14ac:dyDescent="0.3">
      <c r="A8" s="315" t="s">
        <v>134</v>
      </c>
      <c r="B8" s="315"/>
      <c r="C8" s="3"/>
      <c r="D8" s="16"/>
      <c r="H8" s="16">
        <v>47288.61</v>
      </c>
      <c r="L8" s="7"/>
      <c r="M8" s="7"/>
    </row>
    <row r="9" spans="1:13" ht="15.6" x14ac:dyDescent="0.3">
      <c r="A9" s="166"/>
      <c r="B9" s="166"/>
      <c r="C9" s="3"/>
      <c r="D9" s="16"/>
      <c r="H9" s="16"/>
    </row>
    <row r="10" spans="1:13" ht="15.6" x14ac:dyDescent="0.3">
      <c r="A10" s="315" t="s">
        <v>51</v>
      </c>
      <c r="B10" s="315"/>
      <c r="C10" s="3"/>
      <c r="D10" s="16"/>
      <c r="H10" s="16">
        <f>'2021-22'!M86</f>
        <v>24919.569999999996</v>
      </c>
      <c r="K10" s="33"/>
      <c r="L10" s="33"/>
      <c r="M10" s="33"/>
    </row>
    <row r="11" spans="1:13" ht="15.6" x14ac:dyDescent="0.3">
      <c r="A11" s="166"/>
      <c r="B11" s="166"/>
      <c r="C11" s="3"/>
      <c r="D11" s="16"/>
      <c r="H11" s="16"/>
    </row>
    <row r="12" spans="1:13" ht="15.6" x14ac:dyDescent="0.3">
      <c r="A12" s="166"/>
      <c r="B12" s="166"/>
      <c r="C12" s="3"/>
      <c r="D12" s="16"/>
      <c r="H12" s="27">
        <f>H8+H10</f>
        <v>72208.179999999993</v>
      </c>
      <c r="K12" s="7"/>
      <c r="L12" s="7"/>
      <c r="M12" s="7"/>
    </row>
    <row r="13" spans="1:13" ht="15.6" x14ac:dyDescent="0.3">
      <c r="A13" s="166"/>
      <c r="B13" s="166"/>
      <c r="C13" s="3"/>
      <c r="D13" s="16"/>
      <c r="H13" s="16"/>
    </row>
    <row r="14" spans="1:13" ht="15.6" x14ac:dyDescent="0.3">
      <c r="A14" s="315" t="s">
        <v>50</v>
      </c>
      <c r="B14" s="315"/>
      <c r="C14" s="3"/>
      <c r="D14" s="16"/>
      <c r="H14" s="16">
        <f>'2021-22'!AL86</f>
        <v>22444.410000000003</v>
      </c>
    </row>
    <row r="15" spans="1:13" ht="16.2" thickBot="1" x14ac:dyDescent="0.35">
      <c r="A15" s="166"/>
      <c r="B15" s="166"/>
      <c r="C15" s="3"/>
      <c r="D15" s="16"/>
      <c r="H15" s="28">
        <f>H12-H14</f>
        <v>49763.76999999999</v>
      </c>
    </row>
    <row r="16" spans="1:13" ht="16.2" thickTop="1" x14ac:dyDescent="0.3">
      <c r="A16" s="166"/>
      <c r="B16" s="166"/>
      <c r="C16" s="3"/>
      <c r="D16" s="16"/>
      <c r="H16" s="16"/>
    </row>
    <row r="17" spans="1:12" ht="15.6" x14ac:dyDescent="0.3">
      <c r="A17" s="315" t="s">
        <v>187</v>
      </c>
      <c r="B17" s="315"/>
      <c r="C17" s="3"/>
      <c r="D17" s="16"/>
      <c r="H17" s="16"/>
    </row>
    <row r="18" spans="1:12" ht="15.6" x14ac:dyDescent="0.3">
      <c r="H18" s="16"/>
    </row>
    <row r="19" spans="1:12" ht="15.6" x14ac:dyDescent="0.3">
      <c r="B19" s="166" t="s">
        <v>49</v>
      </c>
      <c r="F19" s="189">
        <v>34876.089999999997</v>
      </c>
      <c r="H19" s="16"/>
      <c r="I19" s="7"/>
    </row>
    <row r="20" spans="1:12" ht="15.6" x14ac:dyDescent="0.3">
      <c r="B20" s="166" t="s">
        <v>48</v>
      </c>
      <c r="F20" s="189">
        <v>2274.42</v>
      </c>
      <c r="H20" s="16"/>
      <c r="J20" s="7"/>
    </row>
    <row r="21" spans="1:12" ht="15.6" x14ac:dyDescent="0.3">
      <c r="B21" s="166" t="s">
        <v>47</v>
      </c>
      <c r="F21" s="189">
        <v>12134.62</v>
      </c>
      <c r="H21" s="16"/>
      <c r="K21" s="7"/>
    </row>
    <row r="22" spans="1:12" ht="15.6" x14ac:dyDescent="0.3">
      <c r="B22" s="166" t="s">
        <v>52</v>
      </c>
      <c r="F22" s="189">
        <v>478.64</v>
      </c>
      <c r="H22" s="16"/>
      <c r="I22" s="15"/>
      <c r="K22" s="7"/>
    </row>
    <row r="23" spans="1:12" ht="15.6" x14ac:dyDescent="0.3">
      <c r="B23" s="166"/>
      <c r="F23" s="190">
        <f>SUM(F19:F22)</f>
        <v>49763.77</v>
      </c>
      <c r="H23" s="16"/>
      <c r="I23" s="15"/>
    </row>
    <row r="24" spans="1:12" ht="15.6" x14ac:dyDescent="0.3">
      <c r="F24" s="29"/>
      <c r="L24" s="7"/>
    </row>
    <row r="25" spans="1:12" ht="15.6" x14ac:dyDescent="0.3">
      <c r="F25" s="29"/>
      <c r="I25" s="7"/>
      <c r="K25" s="7"/>
    </row>
    <row r="26" spans="1:12" ht="15.6" x14ac:dyDescent="0.3">
      <c r="A26" s="315" t="s">
        <v>46</v>
      </c>
      <c r="B26" s="315"/>
      <c r="F26" s="29"/>
      <c r="I26" s="7"/>
    </row>
    <row r="27" spans="1:12" ht="15.6" x14ac:dyDescent="0.3">
      <c r="A27" s="209"/>
      <c r="B27" s="131"/>
      <c r="C27" s="32"/>
      <c r="D27" s="29"/>
      <c r="F27" s="29"/>
      <c r="I27" s="7"/>
    </row>
    <row r="28" spans="1:12" ht="15.6" x14ac:dyDescent="0.3">
      <c r="A28" s="209"/>
      <c r="B28" s="131"/>
      <c r="C28" s="32"/>
      <c r="D28" s="29"/>
      <c r="F28" s="29"/>
      <c r="I28" s="7"/>
    </row>
    <row r="29" spans="1:12" ht="15.6" x14ac:dyDescent="0.3">
      <c r="A29" s="205"/>
      <c r="B29" s="131"/>
      <c r="C29" s="3"/>
      <c r="D29" s="29"/>
      <c r="F29" s="29"/>
      <c r="I29" s="7"/>
    </row>
    <row r="30" spans="1:12" ht="16.2" thickBot="1" x14ac:dyDescent="0.35">
      <c r="D30" s="31">
        <f>SUM(D27:D29)</f>
        <v>0</v>
      </c>
      <c r="K30" s="7"/>
      <c r="L30" s="7"/>
    </row>
    <row r="31" spans="1:12" ht="16.2" thickTop="1" x14ac:dyDescent="0.3">
      <c r="F31" s="29"/>
      <c r="I31" s="7"/>
    </row>
    <row r="32" spans="1:12" ht="15.6" x14ac:dyDescent="0.3">
      <c r="A32" s="315" t="s">
        <v>108</v>
      </c>
      <c r="B32" s="315"/>
      <c r="D32" s="29"/>
    </row>
    <row r="33" spans="1:12" ht="15.6" x14ac:dyDescent="0.3">
      <c r="D33" s="29"/>
      <c r="K33" s="7"/>
    </row>
    <row r="34" spans="1:12" ht="16.2" thickBot="1" x14ac:dyDescent="0.35">
      <c r="D34" s="31">
        <f>SUM(D31:D33)</f>
        <v>0</v>
      </c>
      <c r="K34" s="7"/>
      <c r="L34" s="7"/>
    </row>
    <row r="35" spans="1:12" ht="16.2" thickTop="1" x14ac:dyDescent="0.3">
      <c r="C35" s="3"/>
      <c r="D35" s="29"/>
      <c r="L35" s="7"/>
    </row>
    <row r="36" spans="1:12" ht="15.6" x14ac:dyDescent="0.3">
      <c r="C36" s="26"/>
      <c r="D36" s="16"/>
    </row>
    <row r="37" spans="1:12" ht="15.6" x14ac:dyDescent="0.3">
      <c r="A37" s="315" t="s">
        <v>97</v>
      </c>
      <c r="B37" s="315"/>
      <c r="D37" s="29"/>
      <c r="K37" s="7"/>
    </row>
    <row r="38" spans="1:12" ht="15.6" x14ac:dyDescent="0.3">
      <c r="A38" s="166"/>
      <c r="B38" s="166"/>
      <c r="D38" s="29"/>
      <c r="K38" s="7"/>
    </row>
    <row r="39" spans="1:12" ht="16.2" thickBot="1" x14ac:dyDescent="0.35">
      <c r="D39" s="31">
        <f>SUM(D38:D38)</f>
        <v>0</v>
      </c>
      <c r="F39" s="16"/>
      <c r="H39" s="2"/>
    </row>
    <row r="40" spans="1:12" ht="16.8" thickTop="1" thickBot="1" x14ac:dyDescent="0.35">
      <c r="D40" s="29"/>
      <c r="F40" s="16"/>
      <c r="H40" s="28">
        <f>F23-D30-D34+D39</f>
        <v>49763.77</v>
      </c>
      <c r="I40" s="15">
        <f>H40-H15</f>
        <v>0</v>
      </c>
    </row>
    <row r="41" spans="1:12" ht="14.4" thickTop="1" x14ac:dyDescent="0.3"/>
    <row r="42" spans="1:12" ht="14.4" x14ac:dyDescent="0.3">
      <c r="A42" s="12" t="s">
        <v>33</v>
      </c>
      <c r="B42" s="24"/>
      <c r="C42" s="14"/>
      <c r="D42" s="14"/>
      <c r="E42" s="122"/>
    </row>
    <row r="43" spans="1:12" s="10" customFormat="1" ht="18.75" customHeight="1" x14ac:dyDescent="0.3">
      <c r="A43" s="12"/>
      <c r="B43" s="25"/>
      <c r="C43" s="12"/>
      <c r="D43" s="12"/>
      <c r="E43" s="18"/>
      <c r="F43" s="15"/>
      <c r="G43" s="2"/>
      <c r="H43" s="15"/>
      <c r="I43" s="2"/>
      <c r="K43" s="105"/>
    </row>
    <row r="44" spans="1:12" s="10" customFormat="1" ht="18.75" customHeight="1" x14ac:dyDescent="0.3">
      <c r="A44" s="12" t="s">
        <v>32</v>
      </c>
      <c r="B44" s="24"/>
      <c r="C44" s="14"/>
      <c r="D44" s="14"/>
      <c r="E44" s="122"/>
      <c r="F44" s="22"/>
      <c r="G44" s="22"/>
      <c r="H44" s="22"/>
      <c r="I44" s="22"/>
      <c r="K44" s="105"/>
    </row>
    <row r="45" spans="1:12" s="10" customFormat="1" ht="22.5" customHeight="1" x14ac:dyDescent="0.3">
      <c r="A45" s="12"/>
      <c r="B45" s="25"/>
      <c r="C45" s="12"/>
      <c r="D45" s="12"/>
      <c r="E45" s="18"/>
      <c r="F45" s="22"/>
      <c r="G45" s="22"/>
      <c r="H45" s="22"/>
      <c r="I45" s="22"/>
      <c r="K45" s="105"/>
    </row>
    <row r="46" spans="1:12" s="10" customFormat="1" ht="14.4" x14ac:dyDescent="0.3">
      <c r="A46" s="12" t="s">
        <v>55</v>
      </c>
      <c r="B46" s="24"/>
      <c r="C46" s="14"/>
      <c r="D46" s="14"/>
      <c r="E46" s="122"/>
      <c r="F46" s="22"/>
      <c r="G46" s="22"/>
      <c r="H46" s="22"/>
      <c r="I46" s="22"/>
      <c r="K46" s="105"/>
    </row>
    <row r="47" spans="1:12" s="10" customFormat="1" ht="14.4" x14ac:dyDescent="0.3">
      <c r="A47" s="12" t="s">
        <v>31</v>
      </c>
      <c r="B47" s="25"/>
      <c r="C47" s="12"/>
      <c r="D47" s="12"/>
      <c r="E47" s="22"/>
      <c r="F47" s="22"/>
      <c r="G47" s="22"/>
      <c r="H47" s="22"/>
      <c r="I47" s="22"/>
      <c r="K47" s="105"/>
    </row>
    <row r="48" spans="1:12" s="10" customFormat="1" ht="14.4" x14ac:dyDescent="0.3">
      <c r="A48" s="32"/>
      <c r="B48" s="32"/>
      <c r="C48" s="2"/>
      <c r="D48" s="15"/>
      <c r="E48" s="2"/>
      <c r="F48" s="22"/>
      <c r="G48" s="22"/>
      <c r="H48" s="22"/>
      <c r="I48" s="22"/>
      <c r="K48" s="105"/>
    </row>
    <row r="49" spans="6:9" ht="14.4" x14ac:dyDescent="0.3">
      <c r="F49" s="22"/>
      <c r="G49" s="22"/>
      <c r="H49" s="22"/>
      <c r="I49" s="22"/>
    </row>
  </sheetData>
  <mergeCells count="11">
    <mergeCell ref="A14:B14"/>
    <mergeCell ref="A17:B17"/>
    <mergeCell ref="A26:B26"/>
    <mergeCell ref="A32:B32"/>
    <mergeCell ref="A37:B37"/>
    <mergeCell ref="A10:B10"/>
    <mergeCell ref="A1:H1"/>
    <mergeCell ref="A2:H2"/>
    <mergeCell ref="A3:H3"/>
    <mergeCell ref="A6:B6"/>
    <mergeCell ref="A8:B8"/>
  </mergeCells>
  <pageMargins left="0.70866141732283472" right="0.70866141732283472" top="0.74803149606299213" bottom="0.74803149606299213" header="0.31496062992125984" footer="0.31496062992125984"/>
  <pageSetup paperSize="9" scale="71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09FDE-12A6-43D5-AAA5-36A1C157EF89}">
  <sheetPr>
    <pageSetUpPr fitToPage="1"/>
  </sheetPr>
  <dimension ref="A1:F57"/>
  <sheetViews>
    <sheetView topLeftCell="A31" zoomScale="85" zoomScaleNormal="85" workbookViewId="0">
      <selection activeCell="E48" sqref="E48"/>
    </sheetView>
  </sheetViews>
  <sheetFormatPr defaultColWidth="9.109375" defaultRowHeight="18" x14ac:dyDescent="0.35"/>
  <cols>
    <col min="1" max="1" width="17.88671875" style="228" customWidth="1"/>
    <col min="2" max="2" width="1.5546875" style="244" customWidth="1"/>
    <col min="3" max="3" width="43" style="223" customWidth="1"/>
    <col min="4" max="4" width="1.5546875" style="244" customWidth="1"/>
    <col min="5" max="5" width="17.88671875" style="228" customWidth="1"/>
    <col min="6" max="6" width="15.109375" style="223" bestFit="1" customWidth="1"/>
    <col min="7" max="16384" width="9.109375" style="223"/>
  </cols>
  <sheetData>
    <row r="1" spans="1:6" s="222" customFormat="1" ht="21" x14ac:dyDescent="0.4">
      <c r="A1" s="317" t="s">
        <v>189</v>
      </c>
      <c r="B1" s="317"/>
      <c r="C1" s="317"/>
      <c r="D1" s="317"/>
      <c r="E1" s="317"/>
    </row>
    <row r="2" spans="1:6" ht="21.75" customHeight="1" x14ac:dyDescent="0.35">
      <c r="A2" s="318" t="s">
        <v>190</v>
      </c>
      <c r="B2" s="318"/>
      <c r="C2" s="318"/>
      <c r="D2" s="318"/>
      <c r="E2" s="318"/>
    </row>
    <row r="3" spans="1:6" x14ac:dyDescent="0.35">
      <c r="A3" s="318"/>
      <c r="B3" s="318"/>
      <c r="C3" s="318"/>
      <c r="D3" s="318"/>
      <c r="E3" s="318"/>
    </row>
    <row r="4" spans="1:6" x14ac:dyDescent="0.35">
      <c r="A4" s="224" t="s">
        <v>192</v>
      </c>
      <c r="B4" s="224"/>
      <c r="C4" s="225" t="s">
        <v>191</v>
      </c>
      <c r="D4" s="224"/>
      <c r="E4" s="224" t="s">
        <v>220</v>
      </c>
    </row>
    <row r="5" spans="1:6" x14ac:dyDescent="0.35">
      <c r="A5" s="226" t="s">
        <v>44</v>
      </c>
      <c r="B5" s="226"/>
      <c r="D5" s="226"/>
      <c r="E5" s="226" t="s">
        <v>44</v>
      </c>
    </row>
    <row r="6" spans="1:6" x14ac:dyDescent="0.35">
      <c r="A6" s="227">
        <v>12473</v>
      </c>
      <c r="B6" s="228"/>
      <c r="C6" s="223" t="s">
        <v>76</v>
      </c>
      <c r="D6" s="228"/>
      <c r="E6" s="227">
        <f>'2021-22'!E86</f>
        <v>12473</v>
      </c>
      <c r="F6" s="227">
        <f>E6-A6</f>
        <v>0</v>
      </c>
    </row>
    <row r="7" spans="1:6" x14ac:dyDescent="0.35">
      <c r="A7" s="227">
        <v>461</v>
      </c>
      <c r="B7" s="228"/>
      <c r="C7" s="223" t="s">
        <v>193</v>
      </c>
      <c r="D7" s="228"/>
      <c r="E7" s="227">
        <f>'2021-22'!F86</f>
        <v>461</v>
      </c>
      <c r="F7" s="227">
        <f t="shared" ref="F7:F15" si="0">E7-A7</f>
        <v>0</v>
      </c>
    </row>
    <row r="8" spans="1:6" x14ac:dyDescent="0.35">
      <c r="A8" s="227">
        <v>3004</v>
      </c>
      <c r="B8" s="228"/>
      <c r="C8" s="223" t="s">
        <v>194</v>
      </c>
      <c r="D8" s="228"/>
      <c r="E8" s="227">
        <f>'2021-22'!G86</f>
        <v>3004</v>
      </c>
      <c r="F8" s="227">
        <f t="shared" si="0"/>
        <v>0</v>
      </c>
    </row>
    <row r="9" spans="1:6" x14ac:dyDescent="0.35">
      <c r="A9" s="227">
        <v>20732</v>
      </c>
      <c r="B9" s="228"/>
      <c r="C9" s="223" t="s">
        <v>195</v>
      </c>
      <c r="D9" s="228"/>
      <c r="E9" s="227">
        <f>'2021-22'!H86</f>
        <v>8000</v>
      </c>
      <c r="F9" s="227">
        <f t="shared" si="0"/>
        <v>-12732</v>
      </c>
    </row>
    <row r="10" spans="1:6" x14ac:dyDescent="0.35">
      <c r="A10" s="227">
        <v>42.49</v>
      </c>
      <c r="B10" s="228"/>
      <c r="C10" s="223" t="s">
        <v>77</v>
      </c>
      <c r="D10" s="228"/>
      <c r="E10" s="227">
        <f>'2021-22'!I86</f>
        <v>3.79</v>
      </c>
      <c r="F10" s="227">
        <f t="shared" si="0"/>
        <v>-38.700000000000003</v>
      </c>
    </row>
    <row r="11" spans="1:6" x14ac:dyDescent="0.35">
      <c r="A11" s="227">
        <v>1573.24</v>
      </c>
      <c r="B11" s="228"/>
      <c r="C11" s="223" t="s">
        <v>196</v>
      </c>
      <c r="D11" s="228"/>
      <c r="E11" s="227">
        <f>'2021-22'!J86</f>
        <v>977.78</v>
      </c>
      <c r="F11" s="227">
        <f t="shared" si="0"/>
        <v>-595.46</v>
      </c>
    </row>
    <row r="12" spans="1:6" x14ac:dyDescent="0.35">
      <c r="A12" s="227">
        <v>1250</v>
      </c>
      <c r="B12" s="228"/>
      <c r="C12" s="223" t="s">
        <v>19</v>
      </c>
      <c r="D12" s="228"/>
      <c r="E12" s="227">
        <f>'2021-22'!K86</f>
        <v>0</v>
      </c>
      <c r="F12" s="227">
        <f t="shared" si="0"/>
        <v>-1250</v>
      </c>
    </row>
    <row r="13" spans="1:6" x14ac:dyDescent="0.35">
      <c r="A13" s="227">
        <v>0</v>
      </c>
      <c r="B13" s="228"/>
      <c r="C13" s="223" t="s">
        <v>197</v>
      </c>
      <c r="D13" s="228"/>
      <c r="E13" s="227">
        <f>'2021-22'!L86</f>
        <v>0</v>
      </c>
      <c r="F13" s="227">
        <f t="shared" si="0"/>
        <v>0</v>
      </c>
    </row>
    <row r="14" spans="1:6" x14ac:dyDescent="0.35">
      <c r="A14" s="227">
        <v>1245.78</v>
      </c>
      <c r="B14" s="228"/>
      <c r="C14" s="223" t="s">
        <v>198</v>
      </c>
      <c r="D14" s="228"/>
      <c r="E14" s="227">
        <v>0</v>
      </c>
      <c r="F14" s="227">
        <f t="shared" si="0"/>
        <v>-1245.78</v>
      </c>
    </row>
    <row r="15" spans="1:6" x14ac:dyDescent="0.35">
      <c r="A15" s="229">
        <f>SUM(A6:A14)</f>
        <v>40781.509999999995</v>
      </c>
      <c r="B15" s="230"/>
      <c r="C15" s="231" t="s">
        <v>199</v>
      </c>
      <c r="D15" s="230"/>
      <c r="E15" s="229">
        <f>SUM(E6:E14)</f>
        <v>24919.57</v>
      </c>
      <c r="F15" s="227">
        <f t="shared" si="0"/>
        <v>-15861.939999999995</v>
      </c>
    </row>
    <row r="16" spans="1:6" x14ac:dyDescent="0.35">
      <c r="A16" s="232"/>
      <c r="B16" s="228"/>
      <c r="D16" s="228"/>
      <c r="E16" s="232"/>
      <c r="F16" s="227"/>
    </row>
    <row r="17" spans="1:6" x14ac:dyDescent="0.35">
      <c r="A17" s="227"/>
      <c r="B17" s="228"/>
      <c r="C17" s="233" t="s">
        <v>200</v>
      </c>
      <c r="D17" s="228"/>
      <c r="E17" s="227"/>
      <c r="F17" s="227"/>
    </row>
    <row r="18" spans="1:6" x14ac:dyDescent="0.35">
      <c r="A18" s="227">
        <v>4281.8</v>
      </c>
      <c r="B18" s="228"/>
      <c r="C18" s="223" t="s">
        <v>71</v>
      </c>
      <c r="D18" s="228"/>
      <c r="E18" s="227" t="e">
        <f>'2021-22'!#REF!</f>
        <v>#REF!</v>
      </c>
      <c r="F18" s="227" t="e">
        <f t="shared" ref="F18:F32" si="1">E18-A18</f>
        <v>#REF!</v>
      </c>
    </row>
    <row r="19" spans="1:6" x14ac:dyDescent="0.35">
      <c r="A19" s="227">
        <v>290.89999999999998</v>
      </c>
      <c r="B19" s="228"/>
      <c r="C19" s="223" t="s">
        <v>201</v>
      </c>
      <c r="D19" s="228"/>
      <c r="E19" s="227">
        <f>'2021-22'!Q86+'2021-22'!R86</f>
        <v>380.79999999999995</v>
      </c>
      <c r="F19" s="227">
        <f t="shared" si="1"/>
        <v>89.899999999999977</v>
      </c>
    </row>
    <row r="20" spans="1:6" x14ac:dyDescent="0.35">
      <c r="A20" s="227">
        <v>467.46</v>
      </c>
      <c r="B20" s="234"/>
      <c r="C20" s="223" t="s">
        <v>39</v>
      </c>
      <c r="D20" s="234"/>
      <c r="E20" s="227" t="e">
        <f>'2021-22'!#REF!</f>
        <v>#REF!</v>
      </c>
      <c r="F20" s="227" t="e">
        <f t="shared" si="1"/>
        <v>#REF!</v>
      </c>
    </row>
    <row r="21" spans="1:6" x14ac:dyDescent="0.35">
      <c r="A21" s="227">
        <v>500</v>
      </c>
      <c r="B21" s="234"/>
      <c r="C21" s="223" t="s">
        <v>112</v>
      </c>
      <c r="D21" s="234"/>
      <c r="E21" s="227">
        <f>'2021-22'!AE86</f>
        <v>400</v>
      </c>
      <c r="F21" s="227">
        <f t="shared" si="1"/>
        <v>-100</v>
      </c>
    </row>
    <row r="22" spans="1:6" x14ac:dyDescent="0.35">
      <c r="A22" s="227">
        <v>160</v>
      </c>
      <c r="B22" s="234"/>
      <c r="C22" s="223" t="s">
        <v>113</v>
      </c>
      <c r="D22" s="234"/>
      <c r="E22" s="227">
        <f>'2021-22'!AF86</f>
        <v>0</v>
      </c>
      <c r="F22" s="227">
        <f t="shared" si="1"/>
        <v>-160</v>
      </c>
    </row>
    <row r="23" spans="1:6" x14ac:dyDescent="0.35">
      <c r="A23" s="227">
        <v>1520.06</v>
      </c>
      <c r="B23" s="234"/>
      <c r="C23" s="223" t="s">
        <v>42</v>
      </c>
      <c r="D23" s="234"/>
      <c r="E23" s="227">
        <f>'2021-22'!T86</f>
        <v>1556.63</v>
      </c>
      <c r="F23" s="227">
        <f t="shared" si="1"/>
        <v>36.570000000000164</v>
      </c>
    </row>
    <row r="24" spans="1:6" s="237" customFormat="1" x14ac:dyDescent="0.35">
      <c r="A24" s="235">
        <v>5006.4799999999996</v>
      </c>
      <c r="B24" s="236"/>
      <c r="C24" s="237" t="s">
        <v>79</v>
      </c>
      <c r="D24" s="236"/>
      <c r="E24" s="235" t="e">
        <f>'2021-22'!U87</f>
        <v>#REF!</v>
      </c>
      <c r="F24" s="227" t="e">
        <f t="shared" si="1"/>
        <v>#REF!</v>
      </c>
    </row>
    <row r="25" spans="1:6" s="237" customFormat="1" x14ac:dyDescent="0.35">
      <c r="A25" s="235">
        <v>1251.3399999999999</v>
      </c>
      <c r="B25" s="236"/>
      <c r="C25" s="237" t="s">
        <v>202</v>
      </c>
      <c r="D25" s="236"/>
      <c r="E25" s="235">
        <f>'2021-22'!W86</f>
        <v>1564.6899999999996</v>
      </c>
      <c r="F25" s="227">
        <f t="shared" si="1"/>
        <v>313.34999999999968</v>
      </c>
    </row>
    <row r="26" spans="1:6" s="237" customFormat="1" x14ac:dyDescent="0.35">
      <c r="A26" s="235">
        <v>0</v>
      </c>
      <c r="B26" s="236"/>
      <c r="C26" s="237" t="s">
        <v>43</v>
      </c>
      <c r="D26" s="236"/>
      <c r="E26" s="235">
        <f>'2021-22'!S86</f>
        <v>197.99</v>
      </c>
      <c r="F26" s="227">
        <f t="shared" si="1"/>
        <v>197.99</v>
      </c>
    </row>
    <row r="27" spans="1:6" s="237" customFormat="1" x14ac:dyDescent="0.35">
      <c r="A27" s="235">
        <v>300</v>
      </c>
      <c r="B27" s="236"/>
      <c r="C27" s="237" t="s">
        <v>203</v>
      </c>
      <c r="D27" s="236"/>
      <c r="E27" s="235">
        <f>'2021-22'!AH86</f>
        <v>490</v>
      </c>
      <c r="F27" s="227">
        <f t="shared" si="1"/>
        <v>190</v>
      </c>
    </row>
    <row r="28" spans="1:6" s="237" customFormat="1" x14ac:dyDescent="0.35">
      <c r="A28" s="235">
        <v>471.68</v>
      </c>
      <c r="B28" s="236"/>
      <c r="C28" s="237" t="s">
        <v>114</v>
      </c>
      <c r="D28" s="236"/>
      <c r="E28" s="235">
        <f>'2021-22'!AG86</f>
        <v>637.25</v>
      </c>
      <c r="F28" s="227">
        <f t="shared" si="1"/>
        <v>165.57</v>
      </c>
    </row>
    <row r="29" spans="1:6" s="237" customFormat="1" x14ac:dyDescent="0.35">
      <c r="A29" s="235">
        <v>757.74</v>
      </c>
      <c r="B29" s="236"/>
      <c r="C29" s="237" t="s">
        <v>115</v>
      </c>
      <c r="D29" s="236"/>
      <c r="E29" s="235" t="e">
        <f>'2021-22'!#REF!</f>
        <v>#REF!</v>
      </c>
      <c r="F29" s="227" t="e">
        <f t="shared" si="1"/>
        <v>#REF!</v>
      </c>
    </row>
    <row r="30" spans="1:6" s="237" customFormat="1" x14ac:dyDescent="0.35">
      <c r="A30" s="235">
        <v>532.79999999999995</v>
      </c>
      <c r="B30" s="236"/>
      <c r="C30" s="237" t="s">
        <v>116</v>
      </c>
      <c r="D30" s="236"/>
      <c r="E30" s="235">
        <f>'2021-22'!AI86</f>
        <v>1125</v>
      </c>
      <c r="F30" s="227">
        <f t="shared" si="1"/>
        <v>592.20000000000005</v>
      </c>
    </row>
    <row r="31" spans="1:6" x14ac:dyDescent="0.35">
      <c r="A31" s="227">
        <v>159</v>
      </c>
      <c r="B31" s="234"/>
      <c r="C31" s="223" t="s">
        <v>78</v>
      </c>
      <c r="D31" s="234"/>
      <c r="E31" s="227">
        <f>'2021-22'!AK86</f>
        <v>420.1</v>
      </c>
      <c r="F31" s="227">
        <f t="shared" si="1"/>
        <v>261.10000000000002</v>
      </c>
    </row>
    <row r="32" spans="1:6" x14ac:dyDescent="0.35">
      <c r="A32" s="229">
        <f>SUM(A17:A31)</f>
        <v>15699.259999999998</v>
      </c>
      <c r="B32" s="230"/>
      <c r="C32" s="238" t="s">
        <v>204</v>
      </c>
      <c r="D32" s="230"/>
      <c r="E32" s="229" t="e">
        <f>SUM(E17:E31)</f>
        <v>#REF!</v>
      </c>
      <c r="F32" s="227" t="e">
        <f t="shared" si="1"/>
        <v>#REF!</v>
      </c>
    </row>
    <row r="33" spans="1:6" x14ac:dyDescent="0.35">
      <c r="A33" s="232"/>
      <c r="B33" s="228"/>
      <c r="D33" s="228"/>
      <c r="E33" s="232"/>
      <c r="F33" s="227"/>
    </row>
    <row r="34" spans="1:6" x14ac:dyDescent="0.35">
      <c r="A34" s="227"/>
      <c r="B34" s="228"/>
      <c r="C34" s="233" t="s">
        <v>205</v>
      </c>
      <c r="D34" s="228"/>
      <c r="E34" s="227"/>
    </row>
    <row r="35" spans="1:6" ht="19.8" x14ac:dyDescent="0.35">
      <c r="A35" s="227">
        <v>22206.36</v>
      </c>
      <c r="B35" s="228"/>
      <c r="C35" s="223" t="s">
        <v>206</v>
      </c>
      <c r="D35" s="228"/>
      <c r="E35" s="227">
        <f>A38</f>
        <v>47288.61</v>
      </c>
      <c r="F35" s="228"/>
    </row>
    <row r="36" spans="1:6" x14ac:dyDescent="0.35">
      <c r="A36" s="227">
        <v>40781.509999999995</v>
      </c>
      <c r="B36" s="228"/>
      <c r="C36" s="223" t="s">
        <v>207</v>
      </c>
      <c r="D36" s="228"/>
      <c r="E36" s="227">
        <f>+E15</f>
        <v>24919.57</v>
      </c>
      <c r="F36" s="228"/>
    </row>
    <row r="37" spans="1:6" x14ac:dyDescent="0.35">
      <c r="A37" s="227">
        <v>15699.259999999998</v>
      </c>
      <c r="B37" s="228"/>
      <c r="C37" s="223" t="s">
        <v>208</v>
      </c>
      <c r="D37" s="228"/>
      <c r="E37" s="227" t="e">
        <f>-E32</f>
        <v>#REF!</v>
      </c>
      <c r="F37" s="228"/>
    </row>
    <row r="38" spans="1:6" ht="19.8" x14ac:dyDescent="0.35">
      <c r="A38" s="229">
        <v>47288.61</v>
      </c>
      <c r="B38" s="230"/>
      <c r="C38" s="239" t="s">
        <v>209</v>
      </c>
      <c r="D38" s="230"/>
      <c r="E38" s="229" t="e">
        <f>SUM(E34:E37)</f>
        <v>#REF!</v>
      </c>
      <c r="F38" s="230"/>
    </row>
    <row r="39" spans="1:6" x14ac:dyDescent="0.35">
      <c r="A39" s="240"/>
      <c r="B39" s="230"/>
      <c r="D39" s="230"/>
      <c r="E39" s="240"/>
      <c r="F39" s="230"/>
    </row>
    <row r="40" spans="1:6" x14ac:dyDescent="0.35">
      <c r="A40" s="227"/>
      <c r="B40" s="228"/>
      <c r="C40" s="223" t="s">
        <v>210</v>
      </c>
      <c r="D40" s="228"/>
      <c r="E40" s="227"/>
    </row>
    <row r="41" spans="1:6" s="234" customFormat="1" x14ac:dyDescent="0.35">
      <c r="A41" s="227">
        <v>32007.21</v>
      </c>
      <c r="B41" s="228"/>
      <c r="C41" s="223" t="s">
        <v>211</v>
      </c>
      <c r="D41" s="228"/>
      <c r="E41" s="227">
        <v>34876.089999999997</v>
      </c>
      <c r="F41" s="223"/>
    </row>
    <row r="42" spans="1:6" s="234" customFormat="1" x14ac:dyDescent="0.35">
      <c r="A42" s="227">
        <v>12130.83</v>
      </c>
      <c r="B42" s="228"/>
      <c r="C42" s="223" t="s">
        <v>212</v>
      </c>
      <c r="D42" s="228"/>
      <c r="E42" s="227">
        <v>2274.42</v>
      </c>
      <c r="F42" s="223"/>
    </row>
    <row r="43" spans="1:6" s="234" customFormat="1" x14ac:dyDescent="0.35">
      <c r="A43" s="227">
        <v>478.64</v>
      </c>
      <c r="B43" s="228"/>
      <c r="C43" s="223" t="s">
        <v>213</v>
      </c>
      <c r="D43" s="228"/>
      <c r="E43" s="227">
        <v>12134.62</v>
      </c>
      <c r="F43" s="223"/>
    </row>
    <row r="44" spans="1:6" s="234" customFormat="1" x14ac:dyDescent="0.35">
      <c r="A44" s="227">
        <v>2671.93</v>
      </c>
      <c r="B44" s="228"/>
      <c r="C44" s="223" t="s">
        <v>214</v>
      </c>
      <c r="D44" s="228"/>
      <c r="E44" s="227">
        <v>478.64</v>
      </c>
      <c r="F44" s="223"/>
    </row>
    <row r="45" spans="1:6" s="234" customFormat="1" x14ac:dyDescent="0.35">
      <c r="A45" s="229">
        <f>SUM(A41:A44)</f>
        <v>47288.61</v>
      </c>
      <c r="B45" s="230"/>
      <c r="C45" s="231" t="s">
        <v>215</v>
      </c>
      <c r="D45" s="230"/>
      <c r="E45" s="229">
        <f>SUM(E41:E44)</f>
        <v>49763.77</v>
      </c>
      <c r="F45" s="228"/>
    </row>
    <row r="46" spans="1:6" s="234" customFormat="1" x14ac:dyDescent="0.35">
      <c r="A46" s="240"/>
      <c r="B46" s="230"/>
      <c r="C46" s="241"/>
      <c r="D46" s="230"/>
      <c r="E46" s="240"/>
      <c r="F46" s="228"/>
    </row>
    <row r="47" spans="1:6" s="234" customFormat="1" x14ac:dyDescent="0.35">
      <c r="A47" s="227">
        <v>0</v>
      </c>
      <c r="B47" s="228"/>
      <c r="C47" s="223" t="s">
        <v>216</v>
      </c>
      <c r="D47" s="228"/>
      <c r="E47" s="227">
        <v>0</v>
      </c>
      <c r="F47" s="223"/>
    </row>
    <row r="48" spans="1:6" s="234" customFormat="1" x14ac:dyDescent="0.35">
      <c r="A48" s="227">
        <v>0</v>
      </c>
      <c r="B48" s="228"/>
      <c r="C48" s="223" t="s">
        <v>217</v>
      </c>
      <c r="D48" s="228"/>
      <c r="E48" s="227">
        <v>0</v>
      </c>
      <c r="F48" s="223"/>
    </row>
    <row r="49" spans="1:6" ht="21.75" customHeight="1" thickBot="1" x14ac:dyDescent="0.4">
      <c r="A49" s="242">
        <f>A45-A47+A48</f>
        <v>47288.61</v>
      </c>
      <c r="B49" s="230"/>
      <c r="D49" s="230"/>
      <c r="E49" s="242">
        <f>E45-E47+E48</f>
        <v>49763.77</v>
      </c>
      <c r="F49" s="243"/>
    </row>
    <row r="50" spans="1:6" ht="40.5" customHeight="1" thickTop="1" x14ac:dyDescent="0.35">
      <c r="E50" s="227"/>
    </row>
    <row r="51" spans="1:6" s="234" customFormat="1" x14ac:dyDescent="0.35">
      <c r="A51" s="245" t="s">
        <v>218</v>
      </c>
      <c r="B51" s="246"/>
      <c r="C51" s="247"/>
      <c r="D51" s="248"/>
      <c r="E51" s="249"/>
    </row>
    <row r="52" spans="1:6" s="234" customFormat="1" x14ac:dyDescent="0.35">
      <c r="A52" s="245"/>
      <c r="B52" s="246"/>
      <c r="C52" s="223"/>
      <c r="D52" s="246"/>
    </row>
    <row r="53" spans="1:6" s="234" customFormat="1" x14ac:dyDescent="0.35">
      <c r="A53" s="245" t="s">
        <v>1</v>
      </c>
      <c r="B53" s="246"/>
      <c r="C53" s="247"/>
      <c r="D53" s="248"/>
      <c r="E53" s="249"/>
    </row>
    <row r="54" spans="1:6" x14ac:dyDescent="0.35">
      <c r="A54" s="250"/>
      <c r="E54" s="251"/>
      <c r="F54" s="251"/>
    </row>
    <row r="55" spans="1:6" s="234" customFormat="1" ht="42.75" customHeight="1" x14ac:dyDescent="0.35">
      <c r="A55" s="245" t="s">
        <v>219</v>
      </c>
      <c r="B55" s="246"/>
      <c r="C55" s="247"/>
      <c r="D55" s="248"/>
      <c r="E55" s="252"/>
      <c r="F55" s="251"/>
    </row>
    <row r="56" spans="1:6" s="234" customFormat="1" x14ac:dyDescent="0.35">
      <c r="A56" s="245"/>
      <c r="B56" s="246"/>
      <c r="C56" s="223"/>
      <c r="D56" s="246"/>
      <c r="E56" s="251"/>
      <c r="F56" s="251"/>
    </row>
    <row r="57" spans="1:6" s="234" customFormat="1" ht="18" customHeight="1" x14ac:dyDescent="0.35">
      <c r="A57" s="245" t="s">
        <v>1</v>
      </c>
      <c r="B57" s="246"/>
      <c r="C57" s="247"/>
      <c r="D57" s="248"/>
      <c r="E57" s="252"/>
      <c r="F57" s="251"/>
    </row>
  </sheetData>
  <mergeCells count="2">
    <mergeCell ref="A1:E1"/>
    <mergeCell ref="A2:E3"/>
  </mergeCells>
  <conditionalFormatting sqref="F1:F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2021-22</vt:lpstr>
      <vt:lpstr>Flowerbeds Uncorrected</vt:lpstr>
      <vt:lpstr>Full Summary</vt:lpstr>
      <vt:lpstr>Revised Format Summary</vt:lpstr>
      <vt:lpstr>Full Bank Reconciliation</vt:lpstr>
      <vt:lpstr>Year End 2020.21</vt:lpstr>
      <vt:lpstr>'Flowerbeds Uncorrected'!Print_Area</vt:lpstr>
      <vt:lpstr>'Full Bank Reconciliation'!Print_Area</vt:lpstr>
      <vt:lpstr>'Revised Format Summary'!Print_Area</vt:lpstr>
      <vt:lpstr>'Year End 2020.21'!Print_Area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Holly Hanson</cp:lastModifiedBy>
  <cp:lastPrinted>2022-05-18T10:53:46Z</cp:lastPrinted>
  <dcterms:created xsi:type="dcterms:W3CDTF">2016-05-05T10:58:38Z</dcterms:created>
  <dcterms:modified xsi:type="dcterms:W3CDTF">2022-06-27T16:56:57Z</dcterms:modified>
</cp:coreProperties>
</file>